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50" windowWidth="11100" windowHeight="6105" tabRatio="896" firstSheet="16" activeTab="16"/>
  </bookViews>
  <sheets>
    <sheet name=" своб пом 14.10.2015" sheetId="189" r:id="rId1"/>
    <sheet name=" своб пом 08.12.2015 (2)" sheetId="190" r:id="rId2"/>
    <sheet name=" своб пом 31.12.2015 (3)" sheetId="192" r:id="rId3"/>
    <sheet name=" своб пом   12.01.2016" sheetId="191" r:id="rId4"/>
    <sheet name=" своб пом   28.01.2016" sheetId="193" r:id="rId5"/>
    <sheet name=" своб пом   21.03.2016 " sheetId="194" r:id="rId6"/>
    <sheet name=" своб пом   31.03.2016 " sheetId="196" r:id="rId7"/>
    <sheet name=" своб пом   14.04.16" sheetId="195" r:id="rId8"/>
    <sheet name=" своб пом   20.05.16 " sheetId="197" r:id="rId9"/>
    <sheet name=" своб пом   02.06.16" sheetId="198" r:id="rId10"/>
    <sheet name="своб пом 29.06.16" sheetId="199" r:id="rId11"/>
    <sheet name="15.08.16" sheetId="200" r:id="rId12"/>
    <sheet name="29.11.16" sheetId="201" r:id="rId13"/>
    <sheet name="01.01.17" sheetId="203" r:id="rId14"/>
    <sheet name="17.01.17" sheetId="202" r:id="rId15"/>
    <sheet name="12.04.17" sheetId="204" r:id="rId16"/>
    <sheet name="рабочая (2)" sheetId="220" r:id="rId17"/>
    <sheet name="для проверки  тепло  сурганова" sheetId="84" state="hidden" r:id="rId18"/>
    <sheet name="для проверки тепло незав 8 (2)" sheetId="85" state="hidden" r:id="rId19"/>
    <sheet name="для проверки тепло незав 49 (3)" sheetId="86" state="hidden" r:id="rId20"/>
    <sheet name="для проверки тепло  незав 51" sheetId="87" state="hidden" r:id="rId21"/>
  </sheets>
  <definedNames>
    <definedName name="_xlnm.Print_Area" localSheetId="9">' своб пом   02.06.16'!$A$1:$E$42</definedName>
    <definedName name="_xlnm.Print_Area" localSheetId="3">' своб пом   12.01.2016'!$A$1:$E$38</definedName>
    <definedName name="_xlnm.Print_Area" localSheetId="7">' своб пом   14.04.16'!$A$1:$E$39</definedName>
    <definedName name="_xlnm.Print_Area" localSheetId="8">' своб пом   20.05.16 '!$A$1:$E$44</definedName>
    <definedName name="_xlnm.Print_Area" localSheetId="5">' своб пом   21.03.2016 '!$A$1:$E$44</definedName>
    <definedName name="_xlnm.Print_Area" localSheetId="4">' своб пом   28.01.2016'!$A$1:$E$33</definedName>
    <definedName name="_xlnm.Print_Area" localSheetId="6">' своб пом   31.03.2016 '!$A$1:$E$36</definedName>
    <definedName name="_xlnm.Print_Area" localSheetId="1">' своб пом 08.12.2015 (2)'!$A$1:$E$39</definedName>
    <definedName name="_xlnm.Print_Area" localSheetId="0">' своб пом 14.10.2015'!$A$1:$C$25</definedName>
    <definedName name="_xlnm.Print_Area" localSheetId="2">' своб пом 31.12.2015 (3)'!$A$1:$E$35</definedName>
    <definedName name="_xlnm.Print_Area" localSheetId="13">'01.01.17'!$A$1:$E$48</definedName>
    <definedName name="_xlnm.Print_Area" localSheetId="15">'12.04.17'!$A$1:$E$50</definedName>
    <definedName name="_xlnm.Print_Area" localSheetId="11">'15.08.16'!$A$1:$E$48</definedName>
    <definedName name="_xlnm.Print_Area" localSheetId="14">'17.01.17'!$A$1:$E$48</definedName>
    <definedName name="_xlnm.Print_Area" localSheetId="12">'29.11.16'!$A$1:$E$50</definedName>
    <definedName name="_xlnm.Print_Area" localSheetId="17">'для проверки  тепло  сурганова'!$A$1:$L$32</definedName>
    <definedName name="_xlnm.Print_Area" localSheetId="20">'для проверки тепло  незав 51'!$A$1:$H$30</definedName>
    <definedName name="_xlnm.Print_Area" localSheetId="19">'для проверки тепло незав 49 (3)'!$A$1:$H$30</definedName>
    <definedName name="_xlnm.Print_Area" localSheetId="18">'для проверки тепло незав 8 (2)'!$A$1:$H$30</definedName>
    <definedName name="_xlnm.Print_Area" localSheetId="16">'рабочая (2)'!$A$1:$D$28</definedName>
    <definedName name="_xlnm.Print_Area" localSheetId="10">'своб пом 29.06.16'!$A$1:$E$43</definedName>
  </definedNames>
  <calcPr calcId="145621"/>
</workbook>
</file>

<file path=xl/calcChain.xml><?xml version="1.0" encoding="utf-8"?>
<calcChain xmlns="http://schemas.openxmlformats.org/spreadsheetml/2006/main">
  <c r="D6" i="220" l="1"/>
  <c r="D22" i="220" l="1"/>
  <c r="D21" i="220"/>
  <c r="D20" i="220"/>
  <c r="D24" i="220"/>
  <c r="D23" i="220"/>
  <c r="D19" i="220"/>
  <c r="D14" i="220"/>
  <c r="D13" i="220"/>
  <c r="D28" i="220"/>
  <c r="D26" i="220"/>
  <c r="D7" i="220"/>
  <c r="D8" i="220"/>
  <c r="D9" i="220"/>
  <c r="D10" i="220"/>
  <c r="D11" i="220"/>
  <c r="D15" i="220"/>
  <c r="C47" i="204"/>
  <c r="C44" i="204"/>
  <c r="C41" i="204"/>
  <c r="C25" i="204"/>
  <c r="C13" i="204"/>
  <c r="C45" i="202"/>
  <c r="C38" i="202"/>
  <c r="C41" i="202"/>
  <c r="C45" i="203"/>
  <c r="C42" i="203"/>
  <c r="C39" i="203"/>
  <c r="C48" i="203" s="1"/>
  <c r="C26" i="203"/>
  <c r="C13" i="203"/>
  <c r="C24" i="202"/>
  <c r="C12" i="202"/>
  <c r="C48" i="202" s="1"/>
  <c r="C47" i="201"/>
  <c r="C44" i="201"/>
  <c r="C41" i="201"/>
  <c r="C26" i="201"/>
  <c r="C13" i="201"/>
  <c r="C42" i="200"/>
  <c r="C45" i="200"/>
  <c r="C28" i="200"/>
  <c r="C15" i="200"/>
  <c r="C18" i="200" s="1"/>
  <c r="C27" i="199"/>
  <c r="C41" i="199"/>
  <c r="C43" i="199" s="1"/>
  <c r="C14" i="199"/>
  <c r="C17" i="199"/>
  <c r="C41" i="198"/>
  <c r="C38" i="198"/>
  <c r="C26" i="198"/>
  <c r="C14" i="198"/>
  <c r="C17" i="198" s="1"/>
  <c r="C43" i="197"/>
  <c r="C40" i="197"/>
  <c r="C28" i="197"/>
  <c r="C15" i="197"/>
  <c r="C18" i="197" s="1"/>
  <c r="C15" i="196"/>
  <c r="C35" i="196"/>
  <c r="C32" i="196"/>
  <c r="C28" i="196"/>
  <c r="C25" i="196"/>
  <c r="C29" i="196" s="1"/>
  <c r="C36" i="196" s="1"/>
  <c r="C12" i="196"/>
  <c r="C35" i="195"/>
  <c r="C16" i="195"/>
  <c r="C38" i="195"/>
  <c r="C39" i="195" s="1"/>
  <c r="C23" i="195"/>
  <c r="C14" i="195"/>
  <c r="C36" i="194"/>
  <c r="C33" i="194"/>
  <c r="C17" i="194"/>
  <c r="C23" i="194"/>
  <c r="C43" i="194"/>
  <c r="C40" i="194"/>
  <c r="C14" i="194"/>
  <c r="C14" i="193"/>
  <c r="C32" i="193"/>
  <c r="C29" i="193"/>
  <c r="C26" i="193"/>
  <c r="C23" i="193"/>
  <c r="C10" i="193"/>
  <c r="C34" i="192"/>
  <c r="C30" i="192"/>
  <c r="C27" i="192"/>
  <c r="C18" i="192"/>
  <c r="C14" i="192"/>
  <c r="C10" i="192"/>
  <c r="C37" i="191"/>
  <c r="C34" i="191"/>
  <c r="C31" i="191"/>
  <c r="C28" i="191"/>
  <c r="C19" i="191"/>
  <c r="C15" i="191"/>
  <c r="C11" i="191"/>
  <c r="C35" i="190"/>
  <c r="C38" i="190"/>
  <c r="C31" i="190"/>
  <c r="C15" i="190"/>
  <c r="C39" i="190" s="1"/>
  <c r="C19" i="190"/>
  <c r="C28" i="190"/>
  <c r="C11" i="190"/>
  <c r="D19" i="87"/>
  <c r="E19" i="87" s="1"/>
  <c r="H19" i="87" s="1"/>
  <c r="D17" i="87"/>
  <c r="E17" i="87" s="1"/>
  <c r="H17" i="87" s="1"/>
  <c r="D16" i="87"/>
  <c r="E16" i="87" s="1"/>
  <c r="H16" i="87" s="1"/>
  <c r="D15" i="87"/>
  <c r="E15" i="87" s="1"/>
  <c r="H15" i="87" s="1"/>
  <c r="D14" i="87"/>
  <c r="E14" i="87" s="1"/>
  <c r="H14" i="87" s="1"/>
  <c r="D13" i="87"/>
  <c r="E13" i="87"/>
  <c r="H13" i="87" s="1"/>
  <c r="D12" i="87"/>
  <c r="E12" i="87" s="1"/>
  <c r="H12" i="87" s="1"/>
  <c r="D11" i="87"/>
  <c r="E11" i="87"/>
  <c r="H11" i="87" s="1"/>
  <c r="D10" i="87"/>
  <c r="E10" i="87" s="1"/>
  <c r="H10" i="87" s="1"/>
  <c r="D9" i="87"/>
  <c r="E9" i="87" s="1"/>
  <c r="H9" i="87" s="1"/>
  <c r="D8" i="87"/>
  <c r="E8" i="87" s="1"/>
  <c r="D7" i="87"/>
  <c r="E7" i="87"/>
  <c r="H7" i="87" s="1"/>
  <c r="D6" i="87"/>
  <c r="E6" i="87"/>
  <c r="D19" i="86"/>
  <c r="E19" i="86" s="1"/>
  <c r="H19" i="86" s="1"/>
  <c r="D17" i="86"/>
  <c r="E17" i="86" s="1"/>
  <c r="H17" i="86" s="1"/>
  <c r="D16" i="86"/>
  <c r="E16" i="86" s="1"/>
  <c r="H16" i="86" s="1"/>
  <c r="D15" i="86"/>
  <c r="E15" i="86"/>
  <c r="H15" i="86" s="1"/>
  <c r="D14" i="86"/>
  <c r="E14" i="86" s="1"/>
  <c r="H14" i="86" s="1"/>
  <c r="D13" i="86"/>
  <c r="E13" i="86" s="1"/>
  <c r="H13" i="86" s="1"/>
  <c r="D12" i="86"/>
  <c r="E12" i="86" s="1"/>
  <c r="H12" i="86" s="1"/>
  <c r="D11" i="86"/>
  <c r="E11" i="86"/>
  <c r="H11" i="86" s="1"/>
  <c r="D10" i="86"/>
  <c r="E10" i="86" s="1"/>
  <c r="H10" i="86" s="1"/>
  <c r="D9" i="86"/>
  <c r="E9" i="86" s="1"/>
  <c r="H9" i="86" s="1"/>
  <c r="D8" i="86"/>
  <c r="E8" i="86" s="1"/>
  <c r="H8" i="86" s="1"/>
  <c r="D7" i="86"/>
  <c r="E7" i="86" s="1"/>
  <c r="H7" i="86" s="1"/>
  <c r="D6" i="86"/>
  <c r="E6" i="86" s="1"/>
  <c r="D9" i="85"/>
  <c r="E9" i="85" s="1"/>
  <c r="H9" i="85" s="1"/>
  <c r="D10" i="85"/>
  <c r="E10" i="85" s="1"/>
  <c r="H10" i="85" s="1"/>
  <c r="D11" i="85"/>
  <c r="E11" i="85" s="1"/>
  <c r="H11" i="85" s="1"/>
  <c r="D12" i="85"/>
  <c r="E12" i="85" s="1"/>
  <c r="H12" i="85" s="1"/>
  <c r="D13" i="85"/>
  <c r="E13" i="85" s="1"/>
  <c r="H13" i="85" s="1"/>
  <c r="D14" i="85"/>
  <c r="E14" i="85"/>
  <c r="H14" i="85" s="1"/>
  <c r="D19" i="85"/>
  <c r="E19" i="85" s="1"/>
  <c r="H19" i="85" s="1"/>
  <c r="D17" i="85"/>
  <c r="E17" i="85" s="1"/>
  <c r="H17" i="85" s="1"/>
  <c r="D16" i="85"/>
  <c r="E16" i="85" s="1"/>
  <c r="H16" i="85" s="1"/>
  <c r="D15" i="85"/>
  <c r="E15" i="85" s="1"/>
  <c r="H15" i="85" s="1"/>
  <c r="D8" i="85"/>
  <c r="E8" i="85" s="1"/>
  <c r="H8" i="85" s="1"/>
  <c r="D7" i="85"/>
  <c r="E7" i="85" s="1"/>
  <c r="H7" i="85" s="1"/>
  <c r="D6" i="85"/>
  <c r="E6" i="85" s="1"/>
  <c r="D19" i="84"/>
  <c r="E19" i="84" s="1"/>
  <c r="H19" i="84" s="1"/>
  <c r="D17" i="84"/>
  <c r="E17" i="84" s="1"/>
  <c r="H17" i="84" s="1"/>
  <c r="D16" i="84"/>
  <c r="E16" i="84" s="1"/>
  <c r="H16" i="84" s="1"/>
  <c r="D6" i="84"/>
  <c r="E6" i="84" s="1"/>
  <c r="D15" i="84"/>
  <c r="E15" i="84" s="1"/>
  <c r="H15" i="84" s="1"/>
  <c r="D8" i="84"/>
  <c r="E8" i="84" s="1"/>
  <c r="H8" i="84" s="1"/>
  <c r="D7" i="84"/>
  <c r="E7" i="84" s="1"/>
  <c r="H7" i="84" s="1"/>
  <c r="H6" i="87"/>
  <c r="C50" i="201"/>
  <c r="C42" i="198" l="1"/>
  <c r="C35" i="192"/>
  <c r="C33" i="193"/>
  <c r="C37" i="194"/>
  <c r="C44" i="194" s="1"/>
  <c r="C44" i="197"/>
  <c r="C38" i="191"/>
  <c r="C48" i="200"/>
  <c r="C50" i="204"/>
  <c r="H6" i="84"/>
  <c r="H18" i="84" s="1"/>
  <c r="H20" i="84" s="1"/>
  <c r="E18" i="84"/>
  <c r="E20" i="84" s="1"/>
  <c r="E18" i="85"/>
  <c r="E20" i="85" s="1"/>
  <c r="H6" i="85"/>
  <c r="H18" i="85" s="1"/>
  <c r="H20" i="85" s="1"/>
  <c r="H6" i="86"/>
  <c r="H18" i="86" s="1"/>
  <c r="H20" i="86" s="1"/>
  <c r="E18" i="86"/>
  <c r="E20" i="86" s="1"/>
  <c r="H8" i="87"/>
  <c r="H18" i="87" s="1"/>
  <c r="H20" i="87" s="1"/>
  <c r="E18" i="87"/>
  <c r="E20" i="87" s="1"/>
</calcChain>
</file>

<file path=xl/sharedStrings.xml><?xml version="1.0" encoding="utf-8"?>
<sst xmlns="http://schemas.openxmlformats.org/spreadsheetml/2006/main" count="1643" uniqueCount="309">
  <si>
    <t>Функциональное назначение арендуемой площади</t>
  </si>
  <si>
    <t>ФИО руководителя и телефон</t>
  </si>
  <si>
    <t>пр. Независимости, 49 (административное здание), инв. № 545</t>
  </si>
  <si>
    <t>пр. Независимости, 80а (АБК-2), инв. № 561</t>
  </si>
  <si>
    <t>ул. Сурганова, 2, инв. № 528</t>
  </si>
  <si>
    <t>Арендуемые помещения</t>
  </si>
  <si>
    <t>Срок аренды</t>
  </si>
  <si>
    <t>366
010203</t>
  </si>
  <si>
    <t>Наименование арендатора</t>
  </si>
  <si>
    <t>Ставка аренд. платы</t>
  </si>
  <si>
    <t>Пересчет  коммунальных услуг  (теплоэнергии)   по адресу: ул. Сурганова,2 за  2010год</t>
  </si>
  <si>
    <t>Январь  2010г.</t>
  </si>
  <si>
    <t>Февраль 2010г.</t>
  </si>
  <si>
    <t>Март 2010г.</t>
  </si>
  <si>
    <t>Апрель 2010г.</t>
  </si>
  <si>
    <t>Май 2010г.</t>
  </si>
  <si>
    <t>Июнь 2010г.</t>
  </si>
  <si>
    <t>Июль 2010г.</t>
  </si>
  <si>
    <t>Август 2010г.</t>
  </si>
  <si>
    <t>Сентябрь 2010г.</t>
  </si>
  <si>
    <t>Октябрь 2010г.</t>
  </si>
  <si>
    <t>Ноябрь 2010г.</t>
  </si>
  <si>
    <t>Декабрь 2010г.</t>
  </si>
  <si>
    <t>Январь  2011г.</t>
  </si>
  <si>
    <t>Теплоэнергия приходящаяся на места общего пользования  в части арендаторов   (руб)</t>
  </si>
  <si>
    <t>Теплоэнергия приходящаяся на места общего пользования (Гкал)</t>
  </si>
  <si>
    <t>Теплоэнергия приходящаяся на места общего пользования  в части арендаторов (Г Кал)</t>
  </si>
  <si>
    <t>Теплоэнергия приходящаяся  на 1 м кв площади (Г Кал)</t>
  </si>
  <si>
    <t>Стоимость 1 Гкал теплоэнергии (руб)</t>
  </si>
  <si>
    <t>Графа 4- графу 3 умножаем на площадь арендованных помещений.</t>
  </si>
  <si>
    <t>Графа  2- общее потребление теплоэнергии по зданию  за минусом  теплоэнергии выставленной аредаторам
  на арендуемую площадь и  минус телоэнергия  спортивного зала (получили теплоэнергию приходящуюся на места общего пользования,свободные помещения и помещения СОК "Олимпийский")</t>
  </si>
  <si>
    <t>Графа 3 -   графу 2 делим на нормируемую площадь здания  2948,2 м кв</t>
  </si>
  <si>
    <t>Графа  2- общее потребление теплоэнергии по зданию  за минусом  теплоэнергии выставленной аредаторам
  на арендуемую площадь и  минус телоэнергия  РМВЦ  и   гостиницы (получили теплоэнергию приходящуюся на места общего пользования,свободные помещения и помещения СОК "Олимпийский")</t>
  </si>
  <si>
    <t>Графа5- графа 4 умножаем на стоимость 1 Гкал теплоэнергии текущего месяца</t>
  </si>
  <si>
    <t>Пересчет  коммунальных услуг  (теплоэнергии)   по адресу:  
пр . Независимости,80а за  2010год</t>
  </si>
  <si>
    <t>Итого за 2010г.</t>
  </si>
  <si>
    <t>Всего:</t>
  </si>
  <si>
    <t>Графа 3 -   графу 2 делим на нормируемую площадь здания  1002,2 м кв</t>
  </si>
  <si>
    <t>Пересчет  коммунальных услуг  (теплоэнергии)   по адресу:  
пр . Независимости,49  за  2010год</t>
  </si>
  <si>
    <t>Пересчет  коммунальных услуг  (теплоэнергии)   по адресу:  
пр . Независимости,51 за  2010год</t>
  </si>
  <si>
    <t>в том числе договора  с общественными обединениями</t>
  </si>
  <si>
    <t>в том числе коммерческие организации</t>
  </si>
  <si>
    <t>в том числе договора  с общественными объединениями</t>
  </si>
  <si>
    <t>1 этаж</t>
  </si>
  <si>
    <t xml:space="preserve">№ помещения </t>
  </si>
  <si>
    <t>Площадь</t>
  </si>
  <si>
    <t>пом. № 13</t>
  </si>
  <si>
    <t>2 этаж</t>
  </si>
  <si>
    <t>4 этаж</t>
  </si>
  <si>
    <t>пом. № 56</t>
  </si>
  <si>
    <t>пом. № 64</t>
  </si>
  <si>
    <t>блок пом. № 5,6 (18,7+22,4)</t>
  </si>
  <si>
    <t>пом  № 2 на 4 этаже</t>
  </si>
  <si>
    <t xml:space="preserve">пом № 15 </t>
  </si>
  <si>
    <t>пом № 1 на 4 этаже</t>
  </si>
  <si>
    <t>пом. № 20 и часть коридора № 19 на 4 этаже 
 (14,7+2,0)</t>
  </si>
  <si>
    <t>РЕЕСТР  СВОБОДНЫХ   ПОМЕЩЕНИЙ  УП СОК "ОЛИМПИЙСКИЙ"</t>
  </si>
  <si>
    <t>пом. № 4 на 4 этаже</t>
  </si>
  <si>
    <t>пом. № 3 на 4 этаже</t>
  </si>
  <si>
    <t>5 этаж</t>
  </si>
  <si>
    <t>пом. № 6 на 5 этаже</t>
  </si>
  <si>
    <t xml:space="preserve">                           на    октябрь    2015г.</t>
  </si>
  <si>
    <t xml:space="preserve">Дата  освобождения
</t>
  </si>
  <si>
    <t>Арендатор занимавший помещения</t>
  </si>
  <si>
    <t>04.05.2015г.</t>
  </si>
  <si>
    <t>ООО "Альтум"</t>
  </si>
  <si>
    <t>10.04.2015г.</t>
  </si>
  <si>
    <t>ЧП "Торгразвитие"</t>
  </si>
  <si>
    <t>07.04.2015г.</t>
  </si>
  <si>
    <t>ОО "Федерация волейбола"</t>
  </si>
  <si>
    <t>с 06.07.2015г.</t>
  </si>
  <si>
    <t>ООО "Веселье Плюс"</t>
  </si>
  <si>
    <t>Итого по зданию:</t>
  </si>
  <si>
    <t>с 04.05.2015г.</t>
  </si>
  <si>
    <t>ООО "Конверсион Строй"</t>
  </si>
  <si>
    <t>с 19.03.2015г.</t>
  </si>
  <si>
    <t>РУП "Национальные спортивные лотереи"</t>
  </si>
  <si>
    <t>с 3.06.2015г.</t>
  </si>
  <si>
    <t>ИП Терехов Н.А.</t>
  </si>
  <si>
    <t>с 11.06.2015г.</t>
  </si>
  <si>
    <t>ООО "Домовит"</t>
  </si>
  <si>
    <t>с 02.10.2015г.</t>
  </si>
  <si>
    <t>с 01.10.2015г.</t>
  </si>
  <si>
    <t xml:space="preserve">РУП "Лидо" </t>
  </si>
  <si>
    <t>с 13.08.2015г.</t>
  </si>
  <si>
    <t>Частное предприятие "Боди-Эстетик"</t>
  </si>
  <si>
    <t xml:space="preserve">Итого по предприятию: </t>
  </si>
  <si>
    <t>с 27.11.2015г.</t>
  </si>
  <si>
    <t>ООО "Тысяча туров"</t>
  </si>
  <si>
    <t>плм. № 6 на 5 этаже</t>
  </si>
  <si>
    <t>пом. № 21,22 на 2 этаже</t>
  </si>
  <si>
    <t>с 4.12.2015г.</t>
  </si>
  <si>
    <t>ИП Леончикова</t>
  </si>
  <si>
    <t>с 12.11.2015</t>
  </si>
  <si>
    <t>ОО о "Галерея эпоха"</t>
  </si>
  <si>
    <t>ИП Семенченко</t>
  </si>
  <si>
    <t xml:space="preserve">пом. № 47 </t>
  </si>
  <si>
    <t>пом. № 52</t>
  </si>
  <si>
    <t>пом.№ 44,45</t>
  </si>
  <si>
    <t>с 30.12.2015</t>
  </si>
  <si>
    <t>ООО "АйПиТИ"</t>
  </si>
  <si>
    <t>пр. Независимости,51</t>
  </si>
  <si>
    <t>цокольный этаж</t>
  </si>
  <si>
    <t>ул. Я Коласа,2</t>
  </si>
  <si>
    <t>3 этаж</t>
  </si>
  <si>
    <t>пом. № 1</t>
  </si>
  <si>
    <t>пом. № 49</t>
  </si>
  <si>
    <t>с 7.01.2016г.</t>
  </si>
  <si>
    <t>ООО "Галерея Эпоха"</t>
  </si>
  <si>
    <t>ООО "Стар Бьюти Сервис"</t>
  </si>
  <si>
    <t>с 06.01.2016г.</t>
  </si>
  <si>
    <t>пом. № 7</t>
  </si>
  <si>
    <t xml:space="preserve">пом. № 46 </t>
  </si>
  <si>
    <t xml:space="preserve">                           на   8 декабря     2015г.</t>
  </si>
  <si>
    <t>пом. № 21 на 2 этаже</t>
  </si>
  <si>
    <t xml:space="preserve">                           на   12 января      2016г.</t>
  </si>
  <si>
    <t xml:space="preserve">ул. Сурганова, 2, </t>
  </si>
  <si>
    <t xml:space="preserve">пр. Независимости, 80а </t>
  </si>
  <si>
    <t xml:space="preserve">пр. Независимости, 49 </t>
  </si>
  <si>
    <t xml:space="preserve">                           на   31   декабря     2015г.</t>
  </si>
  <si>
    <t xml:space="preserve">                           на   28  января      2016г.</t>
  </si>
  <si>
    <t>пом. № 14 на 4 этаже</t>
  </si>
  <si>
    <t xml:space="preserve">БФХТ </t>
  </si>
  <si>
    <t>с 14 03.2016</t>
  </si>
  <si>
    <t>пом.№ 42</t>
  </si>
  <si>
    <t>пом. № 66</t>
  </si>
  <si>
    <t>с 7.04.2016</t>
  </si>
  <si>
    <t>ООО "Технология роста"</t>
  </si>
  <si>
    <t>пр. Независимости,80а</t>
  </si>
  <si>
    <t>пом. № 22а</t>
  </si>
  <si>
    <t>с 5.04.2016г.</t>
  </si>
  <si>
    <t>ИП Захарченко</t>
  </si>
  <si>
    <t>ООО "Терратон"</t>
  </si>
  <si>
    <t xml:space="preserve">3 этаж </t>
  </si>
  <si>
    <t>пом. № 19</t>
  </si>
  <si>
    <t>с 07.04.2016г.</t>
  </si>
  <si>
    <t>пом. № 21 на 4 этаже</t>
  </si>
  <si>
    <t>с 21.03.2016г.</t>
  </si>
  <si>
    <t>пом. № 31 и часть коридора № 30</t>
  </si>
  <si>
    <t xml:space="preserve">пом. № 32 и часть коридора № 30 </t>
  </si>
  <si>
    <t>пом. № 67</t>
  </si>
  <si>
    <t>с 24.04.2016г.</t>
  </si>
  <si>
    <t>с 05.05.2016г.</t>
  </si>
  <si>
    <t>ООО "Белбьютитрейдинг"</t>
  </si>
  <si>
    <t>пом.№39</t>
  </si>
  <si>
    <t xml:space="preserve">                           на   30 марта   2016г.</t>
  </si>
  <si>
    <t>пом. № 1-4,9-10 на 4 этаже</t>
  </si>
  <si>
    <t>с 7 .03.2016</t>
  </si>
  <si>
    <t>ООО "Гвиома"</t>
  </si>
  <si>
    <t>пом № 5 на 5 этаже</t>
  </si>
  <si>
    <t>Всего</t>
  </si>
  <si>
    <t xml:space="preserve">                           на   14   апреля    2016г.</t>
  </si>
  <si>
    <t>забирают с 5 мая 2016г.</t>
  </si>
  <si>
    <t>пом. № 26 и часть коридора № 27</t>
  </si>
  <si>
    <t>с 12 мая 2016г.</t>
  </si>
  <si>
    <t>ОДО "Винфорт"</t>
  </si>
  <si>
    <t xml:space="preserve">                           на   31  марта   2016г.</t>
  </si>
  <si>
    <t>пом. № 68</t>
  </si>
  <si>
    <t>с 23.02.2016г.</t>
  </si>
  <si>
    <t>УП "Спецстройпродукт"</t>
  </si>
  <si>
    <t xml:space="preserve">                           на   20  мая   2016г.</t>
  </si>
  <si>
    <t>с 20 мая 2016г.</t>
  </si>
  <si>
    <t>ЧП "Грандис-Инвест"</t>
  </si>
  <si>
    <t>пом. № 47</t>
  </si>
  <si>
    <t>ИП Дербень</t>
  </si>
  <si>
    <t>с 24.05. 2016г.</t>
  </si>
  <si>
    <t>Музей ФК и спорта</t>
  </si>
  <si>
    <t>пом. № 422-426,428-431,431а</t>
  </si>
  <si>
    <t>с</t>
  </si>
  <si>
    <t>ИП Орловская И.Э.</t>
  </si>
  <si>
    <t>16.06.2016г.</t>
  </si>
  <si>
    <t>ООО "Авангардбухучет"</t>
  </si>
  <si>
    <t>пом. № 23 и часть коридора № 27</t>
  </si>
  <si>
    <t>18 мая 2016г.</t>
  </si>
  <si>
    <t>ООО "Беловежские сыры"</t>
  </si>
  <si>
    <t>с 06.06.2016</t>
  </si>
  <si>
    <t>пом. № 63</t>
  </si>
  <si>
    <t xml:space="preserve">ООО "Соуизи" </t>
  </si>
  <si>
    <t>с 01.06.2016г.</t>
  </si>
  <si>
    <t xml:space="preserve">пом.№ 21 </t>
  </si>
  <si>
    <t xml:space="preserve">                           на   2 июня    2016г.</t>
  </si>
  <si>
    <t>ООО "АвангардБухучет"</t>
  </si>
  <si>
    <t>с 19 мая 2016г.</t>
  </si>
  <si>
    <t xml:space="preserve">пом. № 25  </t>
  </si>
  <si>
    <t>с 01 июля 2016г.</t>
  </si>
  <si>
    <t>УП "Вилтрастарт"</t>
  </si>
  <si>
    <t xml:space="preserve">                           на   29 июня    2016г.</t>
  </si>
  <si>
    <t>пом.№ 22 и часть коридора №25</t>
  </si>
  <si>
    <t>пом.№23 и часть коридора №25</t>
  </si>
  <si>
    <t>пом.№24 и часть коридора №25</t>
  </si>
  <si>
    <t>с 13.07.2016</t>
  </si>
  <si>
    <t>с 13.08.2015</t>
  </si>
  <si>
    <t>с 01.10.2015</t>
  </si>
  <si>
    <t>с 07.03.2016</t>
  </si>
  <si>
    <t>с 20.06.2016</t>
  </si>
  <si>
    <t>с 02.10.2015</t>
  </si>
  <si>
    <t>с 11.06.2015</t>
  </si>
  <si>
    <t>с 03.06.2015</t>
  </si>
  <si>
    <t>с 19.03.2015</t>
  </si>
  <si>
    <t>с 04.05.2015</t>
  </si>
  <si>
    <t>с 10.04.2015</t>
  </si>
  <si>
    <t>с 07.01.2016</t>
  </si>
  <si>
    <t>с 07.04.2016</t>
  </si>
  <si>
    <t>с 24.04.2016</t>
  </si>
  <si>
    <t>с 07.04.2015</t>
  </si>
  <si>
    <t>с 16.06.2016</t>
  </si>
  <si>
    <t>с 05.04.2016</t>
  </si>
  <si>
    <t>с 19.05.2016</t>
  </si>
  <si>
    <t>с 12.05.2016</t>
  </si>
  <si>
    <t>с 01.07.2016</t>
  </si>
  <si>
    <t>с 01.06.2016</t>
  </si>
  <si>
    <t>ООО "Центр дизайнерских решений "Артишоки"</t>
  </si>
  <si>
    <t>с 03.05.2016</t>
  </si>
  <si>
    <t>пом. № 25  и часть коридора №27</t>
  </si>
  <si>
    <t>пом.№42</t>
  </si>
  <si>
    <t>с 23.08.2016</t>
  </si>
  <si>
    <t xml:space="preserve">пр. Независимости, 51 </t>
  </si>
  <si>
    <t>цоколь</t>
  </si>
  <si>
    <t>пом. № 46</t>
  </si>
  <si>
    <t>с 19.08.2016</t>
  </si>
  <si>
    <t xml:space="preserve">                           на   15  августа   2016г.</t>
  </si>
  <si>
    <t xml:space="preserve">пом. №13 </t>
  </si>
  <si>
    <t xml:space="preserve">пом. № 1-4,9-10 </t>
  </si>
  <si>
    <t xml:space="preserve">пом. № 3 </t>
  </si>
  <si>
    <t xml:space="preserve">пом. № 4 </t>
  </si>
  <si>
    <t xml:space="preserve">пом  № 2 </t>
  </si>
  <si>
    <t>пом. № 20 и часть коридора № 19 
 (14,7+2,0)</t>
  </si>
  <si>
    <t xml:space="preserve">пом № 1 </t>
  </si>
  <si>
    <t xml:space="preserve">плм. № 6 </t>
  </si>
  <si>
    <t xml:space="preserve">пом № 5 </t>
  </si>
  <si>
    <t>с 07.09.2016</t>
  </si>
  <si>
    <t>пом № 23</t>
  </si>
  <si>
    <t>с 22.08.2016</t>
  </si>
  <si>
    <t>пом. №15,16</t>
  </si>
  <si>
    <t>с 31.07.2016</t>
  </si>
  <si>
    <t>ООО "СтарБьютиСервис"</t>
  </si>
  <si>
    <t xml:space="preserve">пом. № 1  </t>
  </si>
  <si>
    <t>с 05.10.2016</t>
  </si>
  <si>
    <t>ЧИУП "Грандис-Инвест"</t>
  </si>
  <si>
    <t xml:space="preserve">пом. № 15  </t>
  </si>
  <si>
    <t>с 11.10.2016</t>
  </si>
  <si>
    <t>СООО "БелОМОСС"</t>
  </si>
  <si>
    <t>ИП Степанова О.В.</t>
  </si>
  <si>
    <t>пом. №66 и часть коридора №65</t>
  </si>
  <si>
    <t>с 01.11.2016</t>
  </si>
  <si>
    <t>с 11.09.2016</t>
  </si>
  <si>
    <t>РЦОП по прикладным</t>
  </si>
  <si>
    <t>пом. №67 и часть коридора №65</t>
  </si>
  <si>
    <t>пом. №68 и часть коридора №65</t>
  </si>
  <si>
    <t>с 01.10.2016</t>
  </si>
  <si>
    <t>РЦОП "Стайки"</t>
  </si>
  <si>
    <t>пом. №12</t>
  </si>
  <si>
    <t>c 15.11.2016</t>
  </si>
  <si>
    <t>пом. № 24 и часть коридора № 27</t>
  </si>
  <si>
    <t>с 07.07.2016</t>
  </si>
  <si>
    <t xml:space="preserve">пом. № 2 </t>
  </si>
  <si>
    <t>пом. № 4</t>
  </si>
  <si>
    <t>c 21.12.2016</t>
  </si>
  <si>
    <t>с 21.12.2016г.</t>
  </si>
  <si>
    <t>пом.№ 7</t>
  </si>
  <si>
    <t>с 31.12.2016</t>
  </si>
  <si>
    <t>ЧУП "Капитан Морган"</t>
  </si>
  <si>
    <t>пом.№ 9</t>
  </si>
  <si>
    <t>с 28.12.2016</t>
  </si>
  <si>
    <t xml:space="preserve">               на   29  ноября   2016г.</t>
  </si>
  <si>
    <t>пом № 1-2</t>
  </si>
  <si>
    <t>c 03.01.2017</t>
  </si>
  <si>
    <t>ООО "МедиаЛот"</t>
  </si>
  <si>
    <t xml:space="preserve">               на   01  января   2017г.</t>
  </si>
  <si>
    <t xml:space="preserve">               на   17  января   2017г.</t>
  </si>
  <si>
    <t>пом. № 16</t>
  </si>
  <si>
    <t>с 17.01.2017г.</t>
  </si>
  <si>
    <t xml:space="preserve">пом. №1 </t>
  </si>
  <si>
    <t>с 16.03.2017</t>
  </si>
  <si>
    <t>ООО "Олимпик Стэй"</t>
  </si>
  <si>
    <t>пом № 30</t>
  </si>
  <si>
    <t>c 28.04.2017</t>
  </si>
  <si>
    <t>с 19.04.2017</t>
  </si>
  <si>
    <t>пом № 12</t>
  </si>
  <si>
    <t>пом № 13</t>
  </si>
  <si>
    <t>c 11.05.2017</t>
  </si>
  <si>
    <t xml:space="preserve">               на   12   апреля   2017г.</t>
  </si>
  <si>
    <t>пом. № 77</t>
  </si>
  <si>
    <t>пом. № 78</t>
  </si>
  <si>
    <t>пом. № 85 и часть коридора № 86</t>
  </si>
  <si>
    <t>пом. № 1-5</t>
  </si>
  <si>
    <t>пом. № 43 и часть коридора № 51</t>
  </si>
  <si>
    <t>пом. № 70</t>
  </si>
  <si>
    <t>Площадь, м.кв.</t>
  </si>
  <si>
    <t>Арендная ставка за 1 м.кв.. Евро</t>
  </si>
  <si>
    <t>Размер арендной платы в месяц, Евро</t>
  </si>
  <si>
    <t>пом. № 1, 3 этаж</t>
  </si>
  <si>
    <t>пом. № 3 и часть коридоров № 2, 7, 2 этаж</t>
  </si>
  <si>
    <t>пом. № 2, 5 этаж</t>
  </si>
  <si>
    <t xml:space="preserve">Административное здание по адресу: г. Минск, ул. Я Коласа,3, </t>
  </si>
  <si>
    <t>Административное здание по адресу: г. Минск, пр. Независимости, 51</t>
  </si>
  <si>
    <t xml:space="preserve">Административное здание по адресу: г. Минск, ул. Сурганова, 2А/9 </t>
  </si>
  <si>
    <t>договорная</t>
  </si>
  <si>
    <t>пом. № 5, 5 этаж</t>
  </si>
  <si>
    <t>пом. № 14, 15</t>
  </si>
  <si>
    <t>Административное здание по адресу: г. Минск, ул. Сурганова, 2</t>
  </si>
  <si>
    <t xml:space="preserve">Реестр свободных помещений Унитарного предприятия "СОК "ОЛИМПИЙСКИЙ" </t>
  </si>
  <si>
    <t>пом. № 63 и часть коридора № 64</t>
  </si>
  <si>
    <t>Административное здание по адресу: г. Минск, пр. Независимости, 49</t>
  </si>
  <si>
    <t>пом. № 4, 4 этаж</t>
  </si>
  <si>
    <t>пом. № 13, 4 этаж</t>
  </si>
  <si>
    <t>пом. № 20 и часть коридора № 19, 4 этаж</t>
  </si>
  <si>
    <t>пом № 4,5, 4 этаж</t>
  </si>
  <si>
    <t>пом. № 17,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</si>
</sst>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23" x14ac:knownFonts="1">
    <font>
      <sz val="10"/>
      <name val="Arial Cyr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sz val="16"/>
      <name val="Arial Cyr"/>
      <family val="2"/>
      <charset val="204"/>
    </font>
    <font>
      <b/>
      <sz val="20"/>
      <name val="Arial Cyr"/>
      <family val="2"/>
      <charset val="204"/>
    </font>
    <font>
      <b/>
      <i/>
      <sz val="20"/>
      <name val="Arial Cyr"/>
      <family val="2"/>
      <charset val="204"/>
    </font>
    <font>
      <sz val="13"/>
      <name val="Arial Cyr"/>
      <family val="2"/>
      <charset val="204"/>
    </font>
    <font>
      <b/>
      <sz val="13"/>
      <name val="Arial Cyr"/>
      <charset val="204"/>
    </font>
    <font>
      <b/>
      <sz val="22"/>
      <name val="Arial Cyr"/>
      <family val="2"/>
      <charset val="204"/>
    </font>
    <font>
      <b/>
      <i/>
      <sz val="22"/>
      <name val="Arial Cyr"/>
      <family val="2"/>
      <charset val="204"/>
    </font>
    <font>
      <sz val="12"/>
      <name val="Arial Cyr"/>
      <charset val="204"/>
    </font>
    <font>
      <b/>
      <sz val="18"/>
      <name val="Arial Cyr"/>
      <family val="2"/>
      <charset val="204"/>
    </font>
    <font>
      <sz val="13"/>
      <name val="Arial Cyr"/>
      <charset val="204"/>
    </font>
    <font>
      <b/>
      <sz val="13"/>
      <name val="Arial Cyr"/>
      <family val="2"/>
      <charset val="204"/>
    </font>
    <font>
      <b/>
      <i/>
      <sz val="16"/>
      <name val="Arial Cyr"/>
      <charset val="204"/>
    </font>
    <font>
      <b/>
      <i/>
      <sz val="18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/>
    <xf numFmtId="165" fontId="9" fillId="0" borderId="5" xfId="0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5" fontId="9" fillId="0" borderId="5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4" fillId="0" borderId="0" xfId="0" applyFont="1" applyAlignment="1"/>
    <xf numFmtId="0" fontId="1" fillId="0" borderId="0" xfId="0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/>
    <xf numFmtId="0" fontId="10" fillId="0" borderId="18" xfId="0" applyFont="1" applyBorder="1"/>
    <xf numFmtId="0" fontId="10" fillId="0" borderId="16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16" xfId="0" applyFont="1" applyBorder="1"/>
    <xf numFmtId="0" fontId="10" fillId="0" borderId="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4" fontId="9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165" fontId="9" fillId="0" borderId="6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16" fillId="0" borderId="8" xfId="0" applyFont="1" applyBorder="1"/>
    <xf numFmtId="0" fontId="16" fillId="0" borderId="24" xfId="0" applyFont="1" applyBorder="1"/>
    <xf numFmtId="0" fontId="10" fillId="0" borderId="2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6" xfId="0" applyFont="1" applyBorder="1"/>
    <xf numFmtId="0" fontId="10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6" fillId="0" borderId="10" xfId="0" applyFont="1" applyBorder="1"/>
    <xf numFmtId="0" fontId="15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9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wrapText="1"/>
    </xf>
    <xf numFmtId="0" fontId="10" fillId="0" borderId="22" xfId="0" applyFont="1" applyBorder="1"/>
    <xf numFmtId="0" fontId="10" fillId="0" borderId="22" xfId="0" applyFont="1" applyBorder="1" applyAlignment="1">
      <alignment wrapText="1"/>
    </xf>
    <xf numFmtId="0" fontId="9" fillId="0" borderId="22" xfId="0" applyFont="1" applyBorder="1"/>
    <xf numFmtId="0" fontId="15" fillId="0" borderId="2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9" fillId="2" borderId="22" xfId="0" applyFont="1" applyFill="1" applyBorder="1"/>
    <xf numFmtId="0" fontId="16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65" fontId="9" fillId="3" borderId="8" xfId="0" applyNumberFormat="1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2" borderId="22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3" borderId="22" xfId="0" applyFont="1" applyFill="1" applyBorder="1"/>
    <xf numFmtId="165" fontId="9" fillId="3" borderId="22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4" fontId="9" fillId="3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4" fontId="9" fillId="2" borderId="28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15" fillId="0" borderId="22" xfId="0" applyFont="1" applyBorder="1" applyAlignment="1">
      <alignment horizontal="left" wrapText="1"/>
    </xf>
    <xf numFmtId="165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2" fontId="15" fillId="3" borderId="10" xfId="0" applyNumberFormat="1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165" fontId="9" fillId="3" borderId="30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6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15" fillId="3" borderId="31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left" wrapText="1"/>
    </xf>
    <xf numFmtId="0" fontId="15" fillId="0" borderId="31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4" fontId="9" fillId="0" borderId="31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19" fillId="0" borderId="0" xfId="0" applyFont="1" applyFill="1"/>
    <xf numFmtId="0" fontId="19" fillId="0" borderId="22" xfId="0" applyFont="1" applyFill="1" applyBorder="1" applyAlignment="1">
      <alignment horizontal="center" wrapText="1"/>
    </xf>
    <xf numFmtId="4" fontId="19" fillId="0" borderId="22" xfId="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4" fontId="19" fillId="0" borderId="22" xfId="0" applyNumberFormat="1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view="pageBreakPreview" zoomScale="75" zoomScaleSheetLayoutView="75" workbookViewId="0">
      <selection activeCell="B18" sqref="B18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</cols>
  <sheetData>
    <row r="1" spans="1:11" ht="27.75" x14ac:dyDescent="0.4">
      <c r="A1" s="196" t="s">
        <v>56</v>
      </c>
      <c r="B1" s="196"/>
      <c r="C1" s="196"/>
      <c r="D1" s="1"/>
      <c r="E1" s="1"/>
      <c r="F1" s="3"/>
      <c r="G1" s="3"/>
      <c r="H1" s="2"/>
    </row>
    <row r="2" spans="1:11" ht="26.25" customHeight="1" thickBot="1" x14ac:dyDescent="0.45">
      <c r="A2" s="197" t="s">
        <v>61</v>
      </c>
      <c r="B2" s="197"/>
      <c r="C2" s="197"/>
      <c r="D2" s="1"/>
      <c r="E2" s="1"/>
      <c r="F2" s="3"/>
      <c r="G2" s="3"/>
      <c r="H2" s="2"/>
    </row>
    <row r="3" spans="1:11" ht="119.25" customHeight="1" thickBot="1" x14ac:dyDescent="0.3">
      <c r="A3" s="9" t="s">
        <v>8</v>
      </c>
      <c r="B3" s="9" t="s">
        <v>44</v>
      </c>
      <c r="C3" s="8" t="s">
        <v>45</v>
      </c>
      <c r="D3" s="3"/>
      <c r="E3" s="3"/>
      <c r="F3" s="3"/>
      <c r="G3" s="3"/>
      <c r="H3" s="2"/>
    </row>
    <row r="4" spans="1:11" ht="18.75" thickBot="1" x14ac:dyDescent="0.3">
      <c r="A4" s="65">
        <v>1</v>
      </c>
      <c r="B4" s="11">
        <v>2</v>
      </c>
      <c r="C4" s="11">
        <v>5</v>
      </c>
      <c r="D4" s="3"/>
      <c r="E4" s="3"/>
      <c r="F4" s="3"/>
      <c r="G4" s="3"/>
      <c r="H4" s="2"/>
    </row>
    <row r="5" spans="1:11" ht="27" customHeight="1" thickBot="1" x14ac:dyDescent="0.35">
      <c r="A5" s="198" t="s">
        <v>4</v>
      </c>
      <c r="B5" s="199"/>
      <c r="C5" s="199"/>
      <c r="D5" s="3"/>
      <c r="E5" s="3"/>
      <c r="F5" s="3"/>
      <c r="G5" s="3"/>
      <c r="H5" s="2"/>
    </row>
    <row r="6" spans="1:11" ht="57.75" customHeight="1" x14ac:dyDescent="0.25">
      <c r="A6" s="72" t="s">
        <v>43</v>
      </c>
      <c r="B6" s="38" t="s">
        <v>49</v>
      </c>
      <c r="C6" s="31">
        <v>32.200000000000003</v>
      </c>
      <c r="D6" s="3"/>
      <c r="E6" s="3"/>
      <c r="F6" s="3"/>
      <c r="G6" s="3"/>
      <c r="H6" s="2"/>
    </row>
    <row r="7" spans="1:11" ht="57.75" customHeight="1" x14ac:dyDescent="0.25">
      <c r="A7" s="17"/>
      <c r="B7" s="38" t="s">
        <v>50</v>
      </c>
      <c r="C7" s="31">
        <v>49</v>
      </c>
      <c r="D7" s="3"/>
      <c r="E7" s="3"/>
      <c r="F7" s="3"/>
      <c r="G7" s="3"/>
      <c r="H7" s="2"/>
    </row>
    <row r="8" spans="1:11" ht="55.5" customHeight="1" thickBot="1" x14ac:dyDescent="0.3">
      <c r="A8" s="73" t="s">
        <v>47</v>
      </c>
      <c r="B8" s="70" t="s">
        <v>46</v>
      </c>
      <c r="C8" s="69">
        <v>50.5</v>
      </c>
      <c r="D8" s="3"/>
      <c r="E8" s="3"/>
      <c r="F8" s="3"/>
      <c r="G8" s="3"/>
      <c r="H8" s="2"/>
    </row>
    <row r="9" spans="1:11" ht="25.5" hidden="1" customHeight="1" thickBot="1" x14ac:dyDescent="0.3">
      <c r="A9" s="67" t="s">
        <v>40</v>
      </c>
      <c r="B9" s="68"/>
      <c r="C9" s="19"/>
      <c r="D9" s="3"/>
      <c r="E9" s="3"/>
      <c r="F9" s="3"/>
      <c r="G9" s="3"/>
      <c r="H9" s="2"/>
    </row>
    <row r="10" spans="1:11" ht="33" hidden="1" customHeight="1" thickBot="1" x14ac:dyDescent="0.3">
      <c r="A10" s="67" t="s">
        <v>40</v>
      </c>
      <c r="B10" s="68"/>
      <c r="C10" s="23"/>
      <c r="D10" s="3"/>
      <c r="E10" s="3"/>
      <c r="F10" s="3"/>
      <c r="G10" s="3"/>
      <c r="H10" s="2"/>
    </row>
    <row r="11" spans="1:11" ht="27" customHeight="1" thickBot="1" x14ac:dyDescent="0.35">
      <c r="A11" s="199" t="s">
        <v>3</v>
      </c>
      <c r="B11" s="199"/>
      <c r="C11" s="199"/>
      <c r="D11" s="3"/>
      <c r="E11" s="3"/>
      <c r="F11" s="3"/>
      <c r="G11" s="3"/>
      <c r="H11" s="2"/>
    </row>
    <row r="12" spans="1:11" ht="58.5" customHeight="1" x14ac:dyDescent="0.25">
      <c r="A12" s="76" t="s">
        <v>47</v>
      </c>
      <c r="B12" s="25"/>
      <c r="C12" s="25"/>
      <c r="D12" s="3"/>
      <c r="E12" s="3"/>
      <c r="F12" s="3"/>
      <c r="G12" s="3"/>
      <c r="H12" s="2"/>
    </row>
    <row r="13" spans="1:11" ht="58.5" customHeight="1" thickBot="1" x14ac:dyDescent="0.3">
      <c r="A13" s="77"/>
      <c r="B13" s="14" t="s">
        <v>53</v>
      </c>
      <c r="C13" s="14">
        <v>32.4</v>
      </c>
      <c r="D13" s="3"/>
      <c r="E13" s="3"/>
      <c r="F13" s="3"/>
      <c r="G13" s="3"/>
      <c r="H13" s="2"/>
    </row>
    <row r="14" spans="1:11" ht="33" hidden="1" customHeight="1" thickBot="1" x14ac:dyDescent="0.3">
      <c r="A14" s="67" t="s">
        <v>40</v>
      </c>
      <c r="B14" s="68"/>
      <c r="C14" s="23"/>
      <c r="D14" s="3"/>
      <c r="E14" s="3"/>
      <c r="F14" s="3"/>
      <c r="G14" s="3"/>
      <c r="H14" s="2"/>
    </row>
    <row r="15" spans="1:11" ht="33" customHeight="1" thickBot="1" x14ac:dyDescent="0.3">
      <c r="A15" s="71"/>
      <c r="B15" s="68"/>
      <c r="C15" s="23"/>
      <c r="D15" s="3"/>
      <c r="E15" s="3"/>
      <c r="F15" s="3"/>
      <c r="G15" s="3"/>
      <c r="H15" s="2"/>
    </row>
    <row r="16" spans="1:11" ht="26.25" customHeight="1" thickBot="1" x14ac:dyDescent="0.35">
      <c r="A16" s="199" t="s">
        <v>2</v>
      </c>
      <c r="B16" s="199"/>
      <c r="C16" s="199"/>
      <c r="D16" s="5"/>
      <c r="E16" s="5"/>
      <c r="F16" s="5"/>
      <c r="G16" s="5"/>
      <c r="H16" s="5"/>
      <c r="I16" s="5"/>
      <c r="J16" s="5"/>
      <c r="K16" s="5"/>
    </row>
    <row r="17" spans="1:8" ht="57" customHeight="1" x14ac:dyDescent="0.25">
      <c r="A17" s="74" t="s">
        <v>48</v>
      </c>
      <c r="B17" s="75" t="s">
        <v>54</v>
      </c>
      <c r="C17" s="24">
        <v>21.8</v>
      </c>
      <c r="D17" s="3"/>
      <c r="E17" s="3"/>
      <c r="F17" s="3"/>
      <c r="G17" s="3"/>
      <c r="H17" s="2"/>
    </row>
    <row r="18" spans="1:8" ht="57" customHeight="1" x14ac:dyDescent="0.25">
      <c r="A18" s="12"/>
      <c r="B18" s="18" t="s">
        <v>55</v>
      </c>
      <c r="C18" s="14">
        <v>16.7</v>
      </c>
      <c r="D18" s="3"/>
      <c r="E18" s="3"/>
      <c r="F18" s="3"/>
      <c r="G18" s="3"/>
      <c r="H18" s="2"/>
    </row>
    <row r="19" spans="1:8" ht="52.5" customHeight="1" x14ac:dyDescent="0.25">
      <c r="A19" s="32"/>
      <c r="B19" s="18" t="s">
        <v>52</v>
      </c>
      <c r="C19" s="14">
        <v>21.1</v>
      </c>
      <c r="D19" s="3"/>
      <c r="E19" s="3"/>
      <c r="F19" s="3"/>
      <c r="G19" s="3"/>
      <c r="H19" s="2"/>
    </row>
    <row r="20" spans="1:8" ht="52.5" customHeight="1" x14ac:dyDescent="0.25">
      <c r="A20" s="32"/>
      <c r="B20" s="18" t="s">
        <v>57</v>
      </c>
      <c r="C20" s="14">
        <v>17.5</v>
      </c>
      <c r="D20" s="3"/>
      <c r="E20" s="3"/>
      <c r="F20" s="3"/>
      <c r="G20" s="3"/>
      <c r="H20" s="2"/>
    </row>
    <row r="21" spans="1:8" ht="52.5" customHeight="1" x14ac:dyDescent="0.25">
      <c r="A21" s="32"/>
      <c r="B21" s="18" t="s">
        <v>58</v>
      </c>
      <c r="C21" s="14">
        <v>21.6</v>
      </c>
      <c r="D21" s="3"/>
      <c r="E21" s="3"/>
      <c r="F21" s="3"/>
      <c r="G21" s="3"/>
      <c r="H21" s="2"/>
    </row>
    <row r="22" spans="1:8" ht="52.5" customHeight="1" x14ac:dyDescent="0.25">
      <c r="A22" s="32"/>
      <c r="B22" s="18" t="s">
        <v>51</v>
      </c>
      <c r="C22" s="14">
        <v>41.1</v>
      </c>
      <c r="D22" s="3"/>
      <c r="E22" s="3"/>
      <c r="F22" s="3"/>
      <c r="G22" s="3"/>
      <c r="H22" s="2"/>
    </row>
    <row r="23" spans="1:8" ht="52.5" customHeight="1" x14ac:dyDescent="0.25">
      <c r="A23" s="63" t="s">
        <v>59</v>
      </c>
      <c r="B23" s="18" t="s">
        <v>60</v>
      </c>
      <c r="C23" s="14">
        <v>21.1</v>
      </c>
      <c r="D23" s="3"/>
      <c r="E23" s="3"/>
      <c r="F23" s="3"/>
      <c r="G23" s="3"/>
      <c r="H23" s="2"/>
    </row>
    <row r="24" spans="1:8" ht="28.5" hidden="1" customHeight="1" thickBot="1" x14ac:dyDescent="0.3">
      <c r="A24" s="67" t="s">
        <v>42</v>
      </c>
      <c r="B24" s="68"/>
      <c r="C24" s="66"/>
      <c r="D24" s="3"/>
      <c r="E24" s="3"/>
      <c r="F24" s="3"/>
      <c r="G24" s="3"/>
    </row>
    <row r="25" spans="1:8" ht="27.75" hidden="1" customHeight="1" thickBot="1" x14ac:dyDescent="0.3">
      <c r="A25" s="67" t="s">
        <v>41</v>
      </c>
      <c r="B25" s="66"/>
      <c r="C25" s="66"/>
      <c r="D25" s="3"/>
      <c r="E25" s="3"/>
      <c r="F25" s="3"/>
      <c r="G25" s="3"/>
    </row>
    <row r="26" spans="1:8" ht="18" x14ac:dyDescent="0.25">
      <c r="A26" s="21"/>
      <c r="B26" s="21"/>
      <c r="C26" s="21"/>
      <c r="D26" s="3"/>
      <c r="E26" s="3"/>
      <c r="F26" s="3"/>
      <c r="G26" s="3"/>
    </row>
    <row r="27" spans="1:8" ht="18" x14ac:dyDescent="0.25">
      <c r="A27" s="21"/>
      <c r="B27" s="21"/>
      <c r="C27" s="21"/>
      <c r="D27" s="3"/>
      <c r="E27" s="3"/>
      <c r="F27" s="3"/>
      <c r="G27" s="3"/>
    </row>
    <row r="28" spans="1:8" ht="18" x14ac:dyDescent="0.25">
      <c r="A28" s="21"/>
      <c r="B28" s="21"/>
      <c r="C28" s="21"/>
      <c r="D28" s="3"/>
      <c r="E28" s="3"/>
      <c r="F28" s="3"/>
      <c r="G28" s="3"/>
    </row>
    <row r="29" spans="1:8" ht="18" x14ac:dyDescent="0.25">
      <c r="A29" s="21"/>
      <c r="B29" s="21"/>
      <c r="C29" s="21"/>
      <c r="D29" s="3"/>
      <c r="E29" s="3"/>
      <c r="F29" s="3"/>
      <c r="G29" s="3"/>
    </row>
    <row r="30" spans="1:8" ht="18" x14ac:dyDescent="0.25">
      <c r="A30" s="21"/>
      <c r="B30" s="21"/>
      <c r="C30" s="21"/>
      <c r="D30" s="3"/>
      <c r="E30" s="3"/>
      <c r="F30" s="3"/>
      <c r="G30" s="3"/>
    </row>
    <row r="31" spans="1:8" ht="18" x14ac:dyDescent="0.25">
      <c r="A31" s="21"/>
      <c r="B31" s="21"/>
      <c r="C31" s="21"/>
      <c r="D31" s="3"/>
      <c r="E31" s="3"/>
      <c r="F31" s="3"/>
      <c r="G31" s="3"/>
    </row>
    <row r="32" spans="1:8" ht="18" x14ac:dyDescent="0.25">
      <c r="A32" s="21"/>
      <c r="B32" s="21"/>
      <c r="C32" s="21"/>
      <c r="D32" s="3"/>
      <c r="E32" s="3"/>
      <c r="F32" s="3"/>
      <c r="G32" s="3"/>
    </row>
    <row r="33" spans="1:7" ht="18" x14ac:dyDescent="0.25">
      <c r="A33" s="21"/>
      <c r="B33" s="21"/>
      <c r="C33" s="21"/>
      <c r="D33" s="3"/>
      <c r="E33" s="3"/>
      <c r="F33" s="3"/>
      <c r="G33" s="3"/>
    </row>
    <row r="34" spans="1:7" ht="18" x14ac:dyDescent="0.25">
      <c r="A34" s="21"/>
      <c r="B34" s="21"/>
      <c r="C34" s="21"/>
      <c r="D34" s="3"/>
      <c r="E34" s="3"/>
      <c r="F34" s="3"/>
      <c r="G34" s="3"/>
    </row>
    <row r="35" spans="1:7" ht="18" x14ac:dyDescent="0.25">
      <c r="A35" s="3"/>
      <c r="B35" s="3"/>
      <c r="C35" s="3"/>
      <c r="D35" s="3"/>
      <c r="E35" s="3"/>
      <c r="F35" s="3"/>
      <c r="G35" s="3"/>
    </row>
    <row r="36" spans="1:7" ht="18" x14ac:dyDescent="0.25">
      <c r="A36" s="3"/>
      <c r="B36" s="3"/>
      <c r="C36" s="3"/>
      <c r="D36" s="3"/>
      <c r="E36" s="3"/>
      <c r="F36" s="3"/>
      <c r="G36" s="3"/>
    </row>
    <row r="37" spans="1:7" ht="18" x14ac:dyDescent="0.25">
      <c r="A37" s="3"/>
      <c r="B37" s="3"/>
      <c r="C37" s="3"/>
      <c r="D37" s="3"/>
      <c r="E37" s="3"/>
      <c r="F37" s="3"/>
      <c r="G37" s="3"/>
    </row>
    <row r="38" spans="1:7" ht="18" x14ac:dyDescent="0.25">
      <c r="A38" s="3"/>
      <c r="B38" s="3"/>
      <c r="C38" s="3"/>
      <c r="D38" s="3"/>
      <c r="E38" s="3"/>
      <c r="F38" s="3"/>
      <c r="G38" s="3"/>
    </row>
    <row r="39" spans="1:7" ht="18" x14ac:dyDescent="0.25">
      <c r="A39" s="3"/>
      <c r="B39" s="3"/>
      <c r="C39" s="3"/>
      <c r="D39" s="3"/>
      <c r="E39" s="3"/>
      <c r="F39" s="3"/>
      <c r="G39" s="3"/>
    </row>
    <row r="40" spans="1:7" ht="18" x14ac:dyDescent="0.25">
      <c r="A40" s="3"/>
      <c r="B40" s="3"/>
      <c r="C40" s="3"/>
      <c r="D40" s="3"/>
      <c r="E40" s="3"/>
      <c r="F40" s="3"/>
      <c r="G40" s="3"/>
    </row>
    <row r="41" spans="1:7" ht="18" x14ac:dyDescent="0.25">
      <c r="A41" s="3"/>
      <c r="B41" s="3"/>
      <c r="C41" s="3"/>
      <c r="D41" s="3"/>
      <c r="E41" s="3"/>
      <c r="F41" s="3"/>
      <c r="G41" s="3"/>
    </row>
    <row r="42" spans="1:7" ht="18" x14ac:dyDescent="0.25">
      <c r="A42" s="3"/>
      <c r="B42" s="3"/>
      <c r="C42" s="3"/>
      <c r="D42" s="3"/>
      <c r="E42" s="3"/>
      <c r="F42" s="3"/>
      <c r="G42" s="3"/>
    </row>
    <row r="43" spans="1:7" ht="18" x14ac:dyDescent="0.25">
      <c r="A43" s="3"/>
      <c r="B43" s="3"/>
      <c r="C43" s="3"/>
      <c r="D43" s="3"/>
      <c r="E43" s="3"/>
      <c r="F43" s="3"/>
      <c r="G43" s="3"/>
    </row>
    <row r="44" spans="1:7" ht="18" x14ac:dyDescent="0.25">
      <c r="A44" s="3"/>
      <c r="B44" s="3"/>
      <c r="C44" s="3"/>
      <c r="D44" s="3"/>
      <c r="E44" s="3"/>
      <c r="F44" s="3"/>
      <c r="G44" s="3"/>
    </row>
    <row r="45" spans="1:7" ht="18" x14ac:dyDescent="0.25">
      <c r="A45" s="3"/>
      <c r="B45" s="3"/>
      <c r="C45" s="3"/>
      <c r="D45" s="3"/>
      <c r="E45" s="3"/>
      <c r="F45" s="3"/>
      <c r="G45" s="3"/>
    </row>
    <row r="46" spans="1:7" ht="18" x14ac:dyDescent="0.25">
      <c r="A46" s="3"/>
      <c r="B46" s="3"/>
      <c r="C46" s="3"/>
      <c r="D46" s="3"/>
      <c r="E46" s="3"/>
      <c r="F46" s="3"/>
      <c r="G46" s="3"/>
    </row>
    <row r="47" spans="1:7" ht="18" x14ac:dyDescent="0.25">
      <c r="A47" s="3"/>
      <c r="B47" s="3"/>
      <c r="C47" s="3"/>
      <c r="D47" s="3"/>
      <c r="E47" s="3"/>
      <c r="F47" s="3"/>
      <c r="G47" s="3"/>
    </row>
    <row r="48" spans="1:7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</sheetData>
  <mergeCells count="5">
    <mergeCell ref="A1:C1"/>
    <mergeCell ref="A2:C2"/>
    <mergeCell ref="A5:C5"/>
    <mergeCell ref="A11:C11"/>
    <mergeCell ref="A16:C16"/>
  </mergeCells>
  <pageMargins left="0.51181102362204722" right="0.35433070866141736" top="0.47244094488188981" bottom="0.59055118110236227" header="0.19685039370078741" footer="0.51181102362204722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view="pageBreakPreview" topLeftCell="A22" zoomScale="75" zoomScaleSheetLayoutView="75" workbookViewId="0">
      <selection activeCell="A39" sqref="A39:IV40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180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1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46.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1" customHeight="1" x14ac:dyDescent="0.25">
      <c r="A8" s="108"/>
      <c r="B8" s="79" t="s">
        <v>106</v>
      </c>
      <c r="C8" s="109">
        <v>71.8</v>
      </c>
      <c r="D8" s="129" t="s">
        <v>107</v>
      </c>
      <c r="E8" s="79" t="s">
        <v>108</v>
      </c>
      <c r="F8" s="3"/>
      <c r="G8" s="3"/>
      <c r="H8" s="2"/>
    </row>
    <row r="9" spans="1:8" ht="42.75" customHeight="1" x14ac:dyDescent="0.25">
      <c r="A9" s="108"/>
      <c r="B9" s="79" t="s">
        <v>125</v>
      </c>
      <c r="C9" s="109">
        <v>49.3</v>
      </c>
      <c r="D9" s="129" t="s">
        <v>126</v>
      </c>
      <c r="E9" s="79" t="s">
        <v>127</v>
      </c>
      <c r="F9" s="3"/>
      <c r="G9" s="3"/>
      <c r="H9" s="2"/>
    </row>
    <row r="10" spans="1:8" ht="43.5" customHeight="1" x14ac:dyDescent="0.25">
      <c r="A10" s="108"/>
      <c r="B10" s="79" t="s">
        <v>140</v>
      </c>
      <c r="C10" s="109">
        <v>48.8</v>
      </c>
      <c r="D10" s="129" t="s">
        <v>141</v>
      </c>
      <c r="E10" s="79" t="s">
        <v>127</v>
      </c>
      <c r="F10" s="3"/>
      <c r="G10" s="3"/>
      <c r="H10" s="2"/>
    </row>
    <row r="11" spans="1:8" ht="43.5" customHeight="1" x14ac:dyDescent="0.25">
      <c r="A11" s="108"/>
      <c r="B11" s="79" t="s">
        <v>144</v>
      </c>
      <c r="C11" s="109">
        <v>49.8</v>
      </c>
      <c r="D11" s="129" t="s">
        <v>142</v>
      </c>
      <c r="E11" s="79" t="s">
        <v>143</v>
      </c>
      <c r="F11" s="3"/>
      <c r="G11" s="3"/>
      <c r="H11" s="2"/>
    </row>
    <row r="12" spans="1:8" ht="48" customHeight="1" x14ac:dyDescent="0.25">
      <c r="A12" s="108"/>
      <c r="B12" s="146" t="s">
        <v>176</v>
      </c>
      <c r="C12" s="137">
        <v>51.3</v>
      </c>
      <c r="D12" s="124" t="s">
        <v>175</v>
      </c>
      <c r="E12" s="79" t="s">
        <v>174</v>
      </c>
      <c r="F12" s="3"/>
      <c r="G12" s="3"/>
      <c r="H12" s="2"/>
    </row>
    <row r="13" spans="1:8" ht="55.5" customHeight="1" x14ac:dyDescent="0.25">
      <c r="A13" s="110" t="s">
        <v>47</v>
      </c>
      <c r="B13" s="79" t="s">
        <v>46</v>
      </c>
      <c r="C13" s="79">
        <v>50.5</v>
      </c>
      <c r="D13" s="80" t="s">
        <v>68</v>
      </c>
      <c r="E13" s="79" t="s">
        <v>69</v>
      </c>
      <c r="F13" s="3"/>
      <c r="G13" s="3"/>
      <c r="H13" s="2"/>
    </row>
    <row r="14" spans="1:8" ht="25.5" hidden="1" customHeight="1" thickBot="1" x14ac:dyDescent="0.3">
      <c r="A14" s="111"/>
      <c r="B14" s="79"/>
      <c r="C14" s="81">
        <f>SUM(C6:C13)</f>
        <v>402.70000000000005</v>
      </c>
      <c r="D14" s="109"/>
      <c r="E14" s="79"/>
      <c r="F14" s="3"/>
      <c r="G14" s="3"/>
      <c r="H14" s="2"/>
    </row>
    <row r="15" spans="1:8" ht="33" hidden="1" customHeight="1" thickBot="1" x14ac:dyDescent="0.3">
      <c r="A15" s="112" t="s">
        <v>40</v>
      </c>
      <c r="B15" s="113"/>
      <c r="C15" s="114"/>
      <c r="D15" s="114"/>
      <c r="E15" s="114"/>
      <c r="F15" s="3"/>
      <c r="G15" s="3"/>
      <c r="H15" s="2"/>
    </row>
    <row r="16" spans="1:8" ht="36.75" customHeight="1" x14ac:dyDescent="0.25">
      <c r="A16" s="112"/>
      <c r="B16" s="115" t="s">
        <v>97</v>
      </c>
      <c r="C16" s="109">
        <v>10.9</v>
      </c>
      <c r="D16" s="134" t="s">
        <v>170</v>
      </c>
      <c r="E16" s="109" t="s">
        <v>169</v>
      </c>
      <c r="F16" s="3"/>
      <c r="G16" s="3"/>
      <c r="H16" s="2"/>
    </row>
    <row r="17" spans="1:8" ht="33" customHeight="1" x14ac:dyDescent="0.25">
      <c r="A17" s="112"/>
      <c r="B17" s="113"/>
      <c r="C17" s="117">
        <f>SUM(C14:C16)</f>
        <v>413.6</v>
      </c>
      <c r="D17" s="114"/>
      <c r="E17" s="114"/>
      <c r="F17" s="3"/>
      <c r="G17" s="3"/>
      <c r="H17" s="2"/>
    </row>
    <row r="18" spans="1:8" ht="33" customHeight="1" x14ac:dyDescent="0.35">
      <c r="A18" s="204" t="s">
        <v>128</v>
      </c>
      <c r="B18" s="205"/>
      <c r="C18" s="205"/>
      <c r="D18" s="205"/>
      <c r="E18" s="205"/>
      <c r="F18" s="3"/>
      <c r="G18" s="3"/>
      <c r="H18" s="2"/>
    </row>
    <row r="19" spans="1:8" ht="33" customHeight="1" x14ac:dyDescent="0.25">
      <c r="A19" s="117" t="s">
        <v>47</v>
      </c>
      <c r="B19" s="149" t="s">
        <v>129</v>
      </c>
      <c r="C19" s="121">
        <v>31.8</v>
      </c>
      <c r="D19" s="114" t="s">
        <v>130</v>
      </c>
      <c r="E19" s="109" t="s">
        <v>131</v>
      </c>
      <c r="F19" s="3"/>
      <c r="G19" s="3"/>
      <c r="H19" s="2"/>
    </row>
    <row r="20" spans="1:8" ht="39.75" customHeight="1" x14ac:dyDescent="0.25">
      <c r="A20" s="112"/>
      <c r="B20" s="132" t="s">
        <v>139</v>
      </c>
      <c r="C20" s="121">
        <v>18.12</v>
      </c>
      <c r="D20" s="114" t="s">
        <v>135</v>
      </c>
      <c r="E20" s="109" t="s">
        <v>132</v>
      </c>
      <c r="F20" s="3"/>
      <c r="G20" s="3"/>
      <c r="H20" s="2"/>
    </row>
    <row r="21" spans="1:8" ht="35.25" customHeight="1" x14ac:dyDescent="0.25">
      <c r="A21" s="112"/>
      <c r="B21" s="132" t="s">
        <v>172</v>
      </c>
      <c r="C21" s="121">
        <v>20.3</v>
      </c>
      <c r="D21" s="114" t="s">
        <v>182</v>
      </c>
      <c r="E21" s="109" t="s">
        <v>181</v>
      </c>
      <c r="F21" s="3"/>
      <c r="G21" s="3"/>
      <c r="H21" s="2"/>
    </row>
    <row r="22" spans="1:8" ht="35.25" customHeight="1" x14ac:dyDescent="0.25">
      <c r="A22" s="112"/>
      <c r="B22" s="132" t="s">
        <v>153</v>
      </c>
      <c r="C22" s="121">
        <v>13.8</v>
      </c>
      <c r="D22" s="114" t="s">
        <v>154</v>
      </c>
      <c r="E22" s="109" t="s">
        <v>155</v>
      </c>
      <c r="F22" s="3"/>
      <c r="G22" s="3"/>
      <c r="H22" s="2"/>
    </row>
    <row r="23" spans="1:8" ht="35.25" customHeight="1" x14ac:dyDescent="0.25">
      <c r="A23" s="112"/>
      <c r="B23" s="132" t="s">
        <v>183</v>
      </c>
      <c r="C23" s="121">
        <v>14.6</v>
      </c>
      <c r="D23" s="118" t="s">
        <v>184</v>
      </c>
      <c r="E23" s="109" t="s">
        <v>185</v>
      </c>
      <c r="F23" s="3"/>
      <c r="G23" s="3"/>
      <c r="H23" s="2"/>
    </row>
    <row r="24" spans="1:8" ht="35.25" customHeight="1" x14ac:dyDescent="0.25">
      <c r="A24" s="112"/>
      <c r="B24" s="132" t="s">
        <v>179</v>
      </c>
      <c r="C24" s="121">
        <v>13.2</v>
      </c>
      <c r="D24" s="128" t="s">
        <v>178</v>
      </c>
      <c r="E24" s="109" t="s">
        <v>177</v>
      </c>
      <c r="F24" s="3"/>
      <c r="G24" s="3"/>
      <c r="H24" s="2"/>
    </row>
    <row r="25" spans="1:8" ht="39" customHeight="1" x14ac:dyDescent="0.25">
      <c r="A25" s="117" t="s">
        <v>133</v>
      </c>
      <c r="B25" s="149" t="s">
        <v>134</v>
      </c>
      <c r="C25" s="121">
        <v>32.5</v>
      </c>
      <c r="D25" s="114" t="s">
        <v>135</v>
      </c>
      <c r="E25" s="109" t="s">
        <v>132</v>
      </c>
      <c r="F25" s="3"/>
      <c r="G25" s="3"/>
      <c r="H25" s="2"/>
    </row>
    <row r="26" spans="1:8" ht="33" customHeight="1" thickBot="1" x14ac:dyDescent="0.3">
      <c r="A26" s="130"/>
      <c r="B26" s="131"/>
      <c r="C26" s="125">
        <f>SUM(C19:C25)</f>
        <v>144.32</v>
      </c>
      <c r="D26" s="19"/>
      <c r="E26" s="19"/>
      <c r="F26" s="3"/>
      <c r="G26" s="3"/>
      <c r="H26" s="2"/>
    </row>
    <row r="27" spans="1:8" ht="36.75" customHeight="1" thickBot="1" x14ac:dyDescent="0.35">
      <c r="A27" s="199" t="s">
        <v>118</v>
      </c>
      <c r="B27" s="199"/>
      <c r="C27" s="199"/>
      <c r="D27" s="199"/>
      <c r="E27" s="199"/>
      <c r="F27" s="3"/>
      <c r="G27" s="3"/>
      <c r="H27" s="2"/>
    </row>
    <row r="28" spans="1:8" ht="52.5" customHeight="1" x14ac:dyDescent="0.25">
      <c r="A28" s="74" t="s">
        <v>48</v>
      </c>
      <c r="B28" s="75" t="s">
        <v>54</v>
      </c>
      <c r="C28" s="138">
        <v>21.8</v>
      </c>
      <c r="D28" s="75" t="s">
        <v>73</v>
      </c>
      <c r="E28" s="24" t="s">
        <v>74</v>
      </c>
      <c r="F28" s="3"/>
      <c r="G28" s="3"/>
      <c r="H28" s="2"/>
    </row>
    <row r="29" spans="1:8" ht="52.5" customHeight="1" x14ac:dyDescent="0.25">
      <c r="A29" s="12"/>
      <c r="B29" s="18" t="s">
        <v>55</v>
      </c>
      <c r="C29" s="139">
        <v>16.7</v>
      </c>
      <c r="D29" s="102" t="s">
        <v>75</v>
      </c>
      <c r="E29" s="14" t="s">
        <v>76</v>
      </c>
      <c r="F29" s="3"/>
      <c r="G29" s="3"/>
      <c r="H29" s="2"/>
    </row>
    <row r="30" spans="1:8" ht="37.5" customHeight="1" x14ac:dyDescent="0.25">
      <c r="A30" s="32"/>
      <c r="B30" s="18" t="s">
        <v>52</v>
      </c>
      <c r="C30" s="139">
        <v>21.1</v>
      </c>
      <c r="D30" s="102" t="s">
        <v>77</v>
      </c>
      <c r="E30" s="14" t="s">
        <v>78</v>
      </c>
      <c r="F30" s="3"/>
      <c r="G30" s="3"/>
      <c r="H30" s="2"/>
    </row>
    <row r="31" spans="1:8" ht="39.75" customHeight="1" x14ac:dyDescent="0.25">
      <c r="A31" s="32"/>
      <c r="B31" s="18" t="s">
        <v>57</v>
      </c>
      <c r="C31" s="139">
        <v>17.5</v>
      </c>
      <c r="D31" s="102" t="s">
        <v>79</v>
      </c>
      <c r="E31" s="14" t="s">
        <v>80</v>
      </c>
      <c r="F31" s="3"/>
      <c r="G31" s="3"/>
      <c r="H31" s="2"/>
    </row>
    <row r="32" spans="1:8" ht="35.25" customHeight="1" x14ac:dyDescent="0.25">
      <c r="A32" s="32"/>
      <c r="B32" s="18" t="s">
        <v>58</v>
      </c>
      <c r="C32" s="139">
        <v>21.6</v>
      </c>
      <c r="D32" s="102" t="s">
        <v>81</v>
      </c>
      <c r="E32" s="14" t="s">
        <v>80</v>
      </c>
      <c r="F32" s="3"/>
      <c r="G32" s="3"/>
      <c r="H32" s="2"/>
    </row>
    <row r="33" spans="1:8" ht="37.5" customHeight="1" x14ac:dyDescent="0.25">
      <c r="A33" s="32"/>
      <c r="B33" s="18" t="s">
        <v>51</v>
      </c>
      <c r="C33" s="139">
        <v>41.1</v>
      </c>
      <c r="D33" s="102" t="s">
        <v>82</v>
      </c>
      <c r="E33" s="14" t="s">
        <v>83</v>
      </c>
      <c r="F33" s="3"/>
      <c r="G33" s="3"/>
      <c r="H33" s="2"/>
    </row>
    <row r="34" spans="1:8" ht="35.25" customHeight="1" x14ac:dyDescent="0.25">
      <c r="A34" s="98"/>
      <c r="B34" s="100" t="s">
        <v>146</v>
      </c>
      <c r="C34" s="140">
        <v>30.4</v>
      </c>
      <c r="D34" s="103" t="s">
        <v>147</v>
      </c>
      <c r="E34" s="25" t="s">
        <v>148</v>
      </c>
      <c r="F34" s="3"/>
      <c r="G34" s="3"/>
    </row>
    <row r="35" spans="1:8" ht="37.5" customHeight="1" x14ac:dyDescent="0.25">
      <c r="A35" s="98"/>
      <c r="B35" s="100" t="s">
        <v>167</v>
      </c>
      <c r="C35" s="140">
        <v>439.8</v>
      </c>
      <c r="D35" s="147" t="s">
        <v>168</v>
      </c>
      <c r="E35" s="25" t="s">
        <v>166</v>
      </c>
      <c r="F35" s="3"/>
      <c r="G35" s="3"/>
    </row>
    <row r="36" spans="1:8" ht="39.75" customHeight="1" x14ac:dyDescent="0.25">
      <c r="A36" s="135" t="s">
        <v>59</v>
      </c>
      <c r="B36" s="100" t="s">
        <v>89</v>
      </c>
      <c r="C36" s="140">
        <v>21.1</v>
      </c>
      <c r="D36" s="103" t="s">
        <v>84</v>
      </c>
      <c r="E36" s="25" t="s">
        <v>85</v>
      </c>
      <c r="F36" s="3"/>
      <c r="G36" s="3"/>
    </row>
    <row r="37" spans="1:8" ht="35.25" customHeight="1" x14ac:dyDescent="0.25">
      <c r="A37" s="120"/>
      <c r="B37" s="79" t="s">
        <v>149</v>
      </c>
      <c r="C37" s="145">
        <v>21.3</v>
      </c>
      <c r="D37" s="103" t="s">
        <v>147</v>
      </c>
      <c r="E37" s="25" t="s">
        <v>148</v>
      </c>
      <c r="F37" s="3"/>
      <c r="G37" s="3"/>
    </row>
    <row r="38" spans="1:8" ht="29.25" customHeight="1" x14ac:dyDescent="0.25">
      <c r="A38" s="120"/>
      <c r="B38" s="79"/>
      <c r="C38" s="117">
        <f>SUM(C28:C37)</f>
        <v>652.4</v>
      </c>
      <c r="D38" s="103"/>
      <c r="E38" s="100"/>
      <c r="F38" s="3"/>
      <c r="G38" s="3"/>
    </row>
    <row r="39" spans="1:8" ht="42" customHeight="1" x14ac:dyDescent="0.3">
      <c r="A39" s="200" t="s">
        <v>103</v>
      </c>
      <c r="B39" s="200"/>
      <c r="C39" s="200"/>
      <c r="D39" s="200"/>
      <c r="E39" s="200"/>
      <c r="F39" s="3"/>
      <c r="G39" s="3"/>
    </row>
    <row r="40" spans="1:8" ht="42" customHeight="1" x14ac:dyDescent="0.25">
      <c r="A40" s="120" t="s">
        <v>104</v>
      </c>
      <c r="B40" s="79" t="s">
        <v>105</v>
      </c>
      <c r="C40" s="121">
        <v>13.2</v>
      </c>
      <c r="D40" s="133" t="s">
        <v>110</v>
      </c>
      <c r="E40" s="79" t="s">
        <v>109</v>
      </c>
      <c r="F40" s="3"/>
      <c r="G40" s="3"/>
    </row>
    <row r="41" spans="1:8" ht="30.75" customHeight="1" x14ac:dyDescent="0.25">
      <c r="A41" s="119"/>
      <c r="B41" s="34"/>
      <c r="C41" s="125">
        <f>SUM(C40)</f>
        <v>13.2</v>
      </c>
      <c r="D41" s="97"/>
      <c r="E41" s="34"/>
      <c r="F41" s="3"/>
      <c r="G41" s="3"/>
    </row>
    <row r="42" spans="1:8" ht="29.25" customHeight="1" x14ac:dyDescent="0.25">
      <c r="A42" s="89" t="s">
        <v>86</v>
      </c>
      <c r="B42" s="21"/>
      <c r="C42" s="148">
        <f>C41+C38+C26+C17</f>
        <v>1223.52</v>
      </c>
      <c r="D42" s="21"/>
      <c r="E42" s="21"/>
      <c r="F42" s="3"/>
      <c r="G42" s="3"/>
    </row>
    <row r="43" spans="1:8" ht="18" x14ac:dyDescent="0.25">
      <c r="A43" s="21"/>
      <c r="B43" s="21"/>
      <c r="C43" s="21"/>
      <c r="D43" s="3"/>
      <c r="E43" s="3"/>
      <c r="F43" s="3"/>
      <c r="G43" s="3"/>
    </row>
    <row r="44" spans="1:8" ht="18" x14ac:dyDescent="0.25">
      <c r="A44" s="21"/>
      <c r="B44" s="21"/>
      <c r="C44" s="21"/>
      <c r="D44" s="3"/>
      <c r="E44" s="3"/>
      <c r="F44" s="3"/>
      <c r="G44" s="3"/>
    </row>
    <row r="45" spans="1:8" ht="18" x14ac:dyDescent="0.25">
      <c r="A45" s="21"/>
      <c r="B45" s="21"/>
      <c r="C45" s="21"/>
      <c r="D45" s="3"/>
      <c r="E45" s="3"/>
      <c r="F45" s="3"/>
      <c r="G45" s="3"/>
    </row>
    <row r="46" spans="1:8" ht="18" x14ac:dyDescent="0.25">
      <c r="A46" s="21"/>
      <c r="B46" s="21"/>
      <c r="C46" s="21"/>
      <c r="D46" s="3"/>
      <c r="E46" s="3"/>
      <c r="F46" s="3"/>
      <c r="G46" s="3"/>
    </row>
    <row r="47" spans="1:8" ht="18" x14ac:dyDescent="0.25">
      <c r="A47" s="21"/>
      <c r="B47" s="21"/>
      <c r="C47" s="21"/>
      <c r="D47" s="3"/>
      <c r="E47" s="3"/>
      <c r="F47" s="3"/>
      <c r="G47" s="3"/>
    </row>
    <row r="48" spans="1:8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</sheetData>
  <mergeCells count="6">
    <mergeCell ref="A39:E39"/>
    <mergeCell ref="A1:E1"/>
    <mergeCell ref="A2:E2"/>
    <mergeCell ref="A5:E5"/>
    <mergeCell ref="A18:E18"/>
    <mergeCell ref="A27:E27"/>
  </mergeCells>
  <pageMargins left="0.51181102362204722" right="0.35433070866141736" top="0.47244094488188981" bottom="0.59055118110236227" header="0.19685039370078741" footer="0.51181102362204722"/>
  <pageSetup paperSize="9" scale="4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view="pageBreakPreview" topLeftCell="A19" zoomScale="75" zoomScaleSheetLayoutView="75" workbookViewId="0">
      <selection activeCell="A13" sqref="A13:IV13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186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1" customHeight="1" x14ac:dyDescent="0.25">
      <c r="A6" s="72" t="s">
        <v>43</v>
      </c>
      <c r="B6" s="38" t="s">
        <v>49</v>
      </c>
      <c r="C6" s="31">
        <v>32.200000000000003</v>
      </c>
      <c r="D6" s="78" t="s">
        <v>199</v>
      </c>
      <c r="E6" s="79" t="s">
        <v>65</v>
      </c>
      <c r="F6" s="3"/>
      <c r="G6" s="3"/>
      <c r="H6" s="2"/>
    </row>
    <row r="7" spans="1:8" ht="46.5" customHeight="1" x14ac:dyDescent="0.25">
      <c r="A7" s="108"/>
      <c r="B7" s="79" t="s">
        <v>50</v>
      </c>
      <c r="C7" s="109">
        <v>49</v>
      </c>
      <c r="D7" s="78" t="s">
        <v>200</v>
      </c>
      <c r="E7" s="79" t="s">
        <v>67</v>
      </c>
      <c r="F7" s="3"/>
      <c r="G7" s="3"/>
      <c r="H7" s="2"/>
    </row>
    <row r="8" spans="1:8" ht="51" customHeight="1" x14ac:dyDescent="0.25">
      <c r="A8" s="108"/>
      <c r="B8" s="79" t="s">
        <v>106</v>
      </c>
      <c r="C8" s="109">
        <v>71.8</v>
      </c>
      <c r="D8" s="129" t="s">
        <v>201</v>
      </c>
      <c r="E8" s="79" t="s">
        <v>108</v>
      </c>
      <c r="F8" s="3"/>
      <c r="G8" s="3"/>
      <c r="H8" s="2"/>
    </row>
    <row r="9" spans="1:8" ht="42.75" customHeight="1" x14ac:dyDescent="0.25">
      <c r="A9" s="108"/>
      <c r="B9" s="79" t="s">
        <v>125</v>
      </c>
      <c r="C9" s="109">
        <v>49.3</v>
      </c>
      <c r="D9" s="129" t="s">
        <v>202</v>
      </c>
      <c r="E9" s="79" t="s">
        <v>127</v>
      </c>
      <c r="F9" s="3"/>
      <c r="G9" s="3"/>
      <c r="H9" s="2"/>
    </row>
    <row r="10" spans="1:8" ht="43.5" customHeight="1" x14ac:dyDescent="0.25">
      <c r="A10" s="108"/>
      <c r="B10" s="79" t="s">
        <v>140</v>
      </c>
      <c r="C10" s="109">
        <v>48.8</v>
      </c>
      <c r="D10" s="129" t="s">
        <v>203</v>
      </c>
      <c r="E10" s="79" t="s">
        <v>127</v>
      </c>
      <c r="F10" s="3"/>
      <c r="G10" s="3"/>
      <c r="H10" s="2"/>
    </row>
    <row r="11" spans="1:8" ht="43.5" customHeight="1" x14ac:dyDescent="0.25">
      <c r="A11" s="108"/>
      <c r="B11" s="79" t="s">
        <v>144</v>
      </c>
      <c r="C11" s="109">
        <v>49.8</v>
      </c>
      <c r="D11" s="129" t="s">
        <v>212</v>
      </c>
      <c r="E11" s="79" t="s">
        <v>143</v>
      </c>
      <c r="F11" s="3"/>
      <c r="G11" s="3"/>
      <c r="H11" s="2"/>
    </row>
    <row r="12" spans="1:8" ht="48" customHeight="1" x14ac:dyDescent="0.25">
      <c r="A12" s="108"/>
      <c r="B12" s="146" t="s">
        <v>176</v>
      </c>
      <c r="C12" s="137">
        <v>51.3</v>
      </c>
      <c r="D12" s="150" t="s">
        <v>175</v>
      </c>
      <c r="E12" s="79" t="s">
        <v>174</v>
      </c>
      <c r="F12" s="3"/>
      <c r="G12" s="3"/>
      <c r="H12" s="2"/>
    </row>
    <row r="13" spans="1:8" ht="55.5" customHeight="1" x14ac:dyDescent="0.25">
      <c r="A13" s="110" t="s">
        <v>47</v>
      </c>
      <c r="B13" s="79" t="s">
        <v>46</v>
      </c>
      <c r="C13" s="79">
        <v>50.5</v>
      </c>
      <c r="D13" s="80" t="s">
        <v>204</v>
      </c>
      <c r="E13" s="79" t="s">
        <v>69</v>
      </c>
      <c r="F13" s="3"/>
      <c r="G13" s="3"/>
      <c r="H13" s="2"/>
    </row>
    <row r="14" spans="1:8" ht="25.5" hidden="1" customHeight="1" thickBot="1" x14ac:dyDescent="0.3">
      <c r="A14" s="111"/>
      <c r="B14" s="79"/>
      <c r="C14" s="81">
        <f>SUM(C6:C13)</f>
        <v>402.70000000000005</v>
      </c>
      <c r="D14" s="109"/>
      <c r="E14" s="79"/>
      <c r="F14" s="3"/>
      <c r="G14" s="3"/>
      <c r="H14" s="2"/>
    </row>
    <row r="15" spans="1:8" ht="33" hidden="1" customHeight="1" thickBot="1" x14ac:dyDescent="0.3">
      <c r="A15" s="112" t="s">
        <v>40</v>
      </c>
      <c r="B15" s="113"/>
      <c r="C15" s="114"/>
      <c r="D15" s="114"/>
      <c r="E15" s="114"/>
      <c r="F15" s="3"/>
      <c r="G15" s="3"/>
      <c r="H15" s="2"/>
    </row>
    <row r="16" spans="1:8" ht="36.75" customHeight="1" x14ac:dyDescent="0.25">
      <c r="A16" s="112"/>
      <c r="B16" s="115" t="s">
        <v>97</v>
      </c>
      <c r="C16" s="109">
        <v>10.9</v>
      </c>
      <c r="D16" s="151" t="s">
        <v>205</v>
      </c>
      <c r="E16" s="109" t="s">
        <v>169</v>
      </c>
      <c r="F16" s="3"/>
      <c r="G16" s="3"/>
      <c r="H16" s="2"/>
    </row>
    <row r="17" spans="1:8" ht="33" customHeight="1" x14ac:dyDescent="0.25">
      <c r="A17" s="112"/>
      <c r="B17" s="113"/>
      <c r="C17" s="117">
        <f>SUM(C14:C16)</f>
        <v>413.6</v>
      </c>
      <c r="D17" s="114"/>
      <c r="E17" s="114"/>
      <c r="F17" s="3"/>
      <c r="G17" s="3"/>
      <c r="H17" s="2"/>
    </row>
    <row r="18" spans="1:8" ht="33" customHeight="1" x14ac:dyDescent="0.35">
      <c r="A18" s="204" t="s">
        <v>128</v>
      </c>
      <c r="B18" s="205"/>
      <c r="C18" s="205"/>
      <c r="D18" s="205"/>
      <c r="E18" s="205"/>
      <c r="F18" s="3"/>
      <c r="G18" s="3"/>
      <c r="H18" s="2"/>
    </row>
    <row r="19" spans="1:8" ht="33" customHeight="1" x14ac:dyDescent="0.25">
      <c r="A19" s="117" t="s">
        <v>47</v>
      </c>
      <c r="B19" s="149" t="s">
        <v>129</v>
      </c>
      <c r="C19" s="121">
        <v>31.8</v>
      </c>
      <c r="D19" s="109" t="s">
        <v>206</v>
      </c>
      <c r="E19" s="109" t="s">
        <v>131</v>
      </c>
      <c r="F19" s="3"/>
      <c r="G19" s="3"/>
      <c r="H19" s="2"/>
    </row>
    <row r="20" spans="1:8" ht="39.75" customHeight="1" x14ac:dyDescent="0.25">
      <c r="A20" s="112"/>
      <c r="B20" s="132" t="s">
        <v>139</v>
      </c>
      <c r="C20" s="121">
        <v>18.12</v>
      </c>
      <c r="D20" s="109" t="s">
        <v>202</v>
      </c>
      <c r="E20" s="109" t="s">
        <v>132</v>
      </c>
      <c r="F20" s="3"/>
      <c r="G20" s="3"/>
      <c r="H20" s="2"/>
    </row>
    <row r="21" spans="1:8" ht="35.25" customHeight="1" x14ac:dyDescent="0.25">
      <c r="A21" s="112"/>
      <c r="B21" s="132" t="s">
        <v>172</v>
      </c>
      <c r="C21" s="121">
        <v>20.3</v>
      </c>
      <c r="D21" s="109" t="s">
        <v>207</v>
      </c>
      <c r="E21" s="109" t="s">
        <v>181</v>
      </c>
      <c r="F21" s="3"/>
      <c r="G21" s="3"/>
      <c r="H21" s="2"/>
    </row>
    <row r="22" spans="1:8" ht="35.25" customHeight="1" x14ac:dyDescent="0.25">
      <c r="A22" s="112"/>
      <c r="B22" s="132" t="s">
        <v>153</v>
      </c>
      <c r="C22" s="121">
        <v>13.8</v>
      </c>
      <c r="D22" s="109" t="s">
        <v>208</v>
      </c>
      <c r="E22" s="109" t="s">
        <v>155</v>
      </c>
      <c r="F22" s="3"/>
      <c r="G22" s="3"/>
      <c r="H22" s="2"/>
    </row>
    <row r="23" spans="1:8" ht="35.25" customHeight="1" x14ac:dyDescent="0.25">
      <c r="A23" s="112"/>
      <c r="B23" s="132" t="s">
        <v>183</v>
      </c>
      <c r="C23" s="121">
        <v>14.6</v>
      </c>
      <c r="D23" s="134" t="s">
        <v>209</v>
      </c>
      <c r="E23" s="109" t="s">
        <v>185</v>
      </c>
      <c r="F23" s="3"/>
      <c r="G23" s="3"/>
      <c r="H23" s="2"/>
    </row>
    <row r="24" spans="1:8" ht="35.25" customHeight="1" x14ac:dyDescent="0.25">
      <c r="A24" s="112"/>
      <c r="B24" s="132" t="s">
        <v>179</v>
      </c>
      <c r="C24" s="121">
        <v>13.2</v>
      </c>
      <c r="D24" s="137" t="s">
        <v>210</v>
      </c>
      <c r="E24" s="109" t="s">
        <v>177</v>
      </c>
      <c r="F24" s="3"/>
      <c r="G24" s="3"/>
      <c r="H24" s="2"/>
    </row>
    <row r="25" spans="1:8" ht="39" customHeight="1" x14ac:dyDescent="0.25">
      <c r="A25" s="117" t="s">
        <v>133</v>
      </c>
      <c r="B25" s="149" t="s">
        <v>134</v>
      </c>
      <c r="C25" s="121">
        <v>32.5</v>
      </c>
      <c r="D25" s="109" t="s">
        <v>202</v>
      </c>
      <c r="E25" s="109" t="s">
        <v>132</v>
      </c>
      <c r="F25" s="3"/>
      <c r="G25" s="3"/>
      <c r="H25" s="2"/>
    </row>
    <row r="26" spans="1:8" ht="39" customHeight="1" x14ac:dyDescent="0.25">
      <c r="A26" s="117"/>
      <c r="B26" s="149" t="s">
        <v>183</v>
      </c>
      <c r="C26" s="121">
        <v>11.66</v>
      </c>
      <c r="D26" s="134" t="s">
        <v>190</v>
      </c>
      <c r="E26" s="79" t="s">
        <v>211</v>
      </c>
      <c r="F26" s="3"/>
      <c r="G26" s="3"/>
      <c r="H26" s="2"/>
    </row>
    <row r="27" spans="1:8" ht="33" customHeight="1" thickBot="1" x14ac:dyDescent="0.3">
      <c r="A27" s="130"/>
      <c r="B27" s="131"/>
      <c r="C27" s="125">
        <f>SUM(C19:C26)</f>
        <v>155.97999999999999</v>
      </c>
      <c r="D27" s="19"/>
      <c r="E27" s="19"/>
      <c r="F27" s="3"/>
      <c r="G27" s="3"/>
      <c r="H27" s="2"/>
    </row>
    <row r="28" spans="1:8" ht="36.75" customHeight="1" thickBot="1" x14ac:dyDescent="0.35">
      <c r="A28" s="199" t="s">
        <v>118</v>
      </c>
      <c r="B28" s="199"/>
      <c r="C28" s="199"/>
      <c r="D28" s="199"/>
      <c r="E28" s="199"/>
      <c r="F28" s="3"/>
      <c r="G28" s="3"/>
      <c r="H28" s="2"/>
    </row>
    <row r="29" spans="1:8" ht="52.5" customHeight="1" x14ac:dyDescent="0.25">
      <c r="A29" s="74" t="s">
        <v>48</v>
      </c>
      <c r="B29" s="75" t="s">
        <v>54</v>
      </c>
      <c r="C29" s="138">
        <v>21.8</v>
      </c>
      <c r="D29" s="75" t="s">
        <v>199</v>
      </c>
      <c r="E29" s="24" t="s">
        <v>74</v>
      </c>
      <c r="F29" s="3"/>
      <c r="G29" s="3"/>
      <c r="H29" s="2"/>
    </row>
    <row r="30" spans="1:8" ht="52.5" customHeight="1" x14ac:dyDescent="0.25">
      <c r="A30" s="12"/>
      <c r="B30" s="18" t="s">
        <v>55</v>
      </c>
      <c r="C30" s="139">
        <v>16.7</v>
      </c>
      <c r="D30" s="102" t="s">
        <v>198</v>
      </c>
      <c r="E30" s="14" t="s">
        <v>76</v>
      </c>
      <c r="F30" s="3"/>
      <c r="G30" s="3"/>
      <c r="H30" s="2"/>
    </row>
    <row r="31" spans="1:8" ht="37.5" customHeight="1" x14ac:dyDescent="0.25">
      <c r="A31" s="32"/>
      <c r="B31" s="18" t="s">
        <v>52</v>
      </c>
      <c r="C31" s="139">
        <v>21.1</v>
      </c>
      <c r="D31" s="102" t="s">
        <v>197</v>
      </c>
      <c r="E31" s="14" t="s">
        <v>78</v>
      </c>
      <c r="F31" s="3"/>
      <c r="G31" s="3"/>
      <c r="H31" s="2"/>
    </row>
    <row r="32" spans="1:8" ht="39.75" customHeight="1" x14ac:dyDescent="0.25">
      <c r="A32" s="32"/>
      <c r="B32" s="18" t="s">
        <v>57</v>
      </c>
      <c r="C32" s="139">
        <v>17.5</v>
      </c>
      <c r="D32" s="102" t="s">
        <v>196</v>
      </c>
      <c r="E32" s="14" t="s">
        <v>80</v>
      </c>
      <c r="F32" s="3"/>
      <c r="G32" s="3"/>
      <c r="H32" s="2"/>
    </row>
    <row r="33" spans="1:8" ht="35.25" customHeight="1" x14ac:dyDescent="0.25">
      <c r="A33" s="32"/>
      <c r="B33" s="18" t="s">
        <v>58</v>
      </c>
      <c r="C33" s="139">
        <v>21.6</v>
      </c>
      <c r="D33" s="102" t="s">
        <v>195</v>
      </c>
      <c r="E33" s="14" t="s">
        <v>80</v>
      </c>
      <c r="F33" s="3"/>
      <c r="G33" s="3"/>
      <c r="H33" s="2"/>
    </row>
    <row r="34" spans="1:8" ht="37.5" customHeight="1" x14ac:dyDescent="0.25">
      <c r="A34" s="32"/>
      <c r="B34" s="18" t="s">
        <v>51</v>
      </c>
      <c r="C34" s="139">
        <v>41.1</v>
      </c>
      <c r="D34" s="102" t="s">
        <v>192</v>
      </c>
      <c r="E34" s="14" t="s">
        <v>83</v>
      </c>
      <c r="F34" s="3"/>
      <c r="G34" s="3"/>
      <c r="H34" s="2"/>
    </row>
    <row r="35" spans="1:8" ht="35.25" customHeight="1" x14ac:dyDescent="0.25">
      <c r="A35" s="98"/>
      <c r="B35" s="100" t="s">
        <v>146</v>
      </c>
      <c r="C35" s="140">
        <v>30.4</v>
      </c>
      <c r="D35" s="103" t="s">
        <v>193</v>
      </c>
      <c r="E35" s="25" t="s">
        <v>148</v>
      </c>
      <c r="F35" s="3"/>
      <c r="G35" s="3"/>
    </row>
    <row r="36" spans="1:8" ht="37.5" customHeight="1" x14ac:dyDescent="0.25">
      <c r="A36" s="98"/>
      <c r="B36" s="100" t="s">
        <v>187</v>
      </c>
      <c r="C36" s="140">
        <v>12.18</v>
      </c>
      <c r="D36" s="152" t="s">
        <v>194</v>
      </c>
      <c r="E36" s="25" t="s">
        <v>166</v>
      </c>
      <c r="F36" s="3"/>
      <c r="G36" s="3"/>
    </row>
    <row r="37" spans="1:8" ht="37.5" customHeight="1" x14ac:dyDescent="0.25">
      <c r="A37" s="98"/>
      <c r="B37" s="100" t="s">
        <v>188</v>
      </c>
      <c r="C37" s="140">
        <v>13.15</v>
      </c>
      <c r="D37" s="152" t="s">
        <v>194</v>
      </c>
      <c r="E37" s="25" t="s">
        <v>166</v>
      </c>
      <c r="F37" s="3"/>
      <c r="G37" s="3"/>
    </row>
    <row r="38" spans="1:8" ht="37.5" customHeight="1" x14ac:dyDescent="0.25">
      <c r="A38" s="98"/>
      <c r="B38" s="100" t="s">
        <v>189</v>
      </c>
      <c r="C38" s="140">
        <v>14.47</v>
      </c>
      <c r="D38" s="152" t="s">
        <v>194</v>
      </c>
      <c r="E38" s="25" t="s">
        <v>166</v>
      </c>
      <c r="F38" s="3"/>
      <c r="G38" s="3"/>
    </row>
    <row r="39" spans="1:8" ht="39.75" customHeight="1" x14ac:dyDescent="0.25">
      <c r="A39" s="135" t="s">
        <v>59</v>
      </c>
      <c r="B39" s="100" t="s">
        <v>89</v>
      </c>
      <c r="C39" s="140">
        <v>21.1</v>
      </c>
      <c r="D39" s="103" t="s">
        <v>191</v>
      </c>
      <c r="E39" s="25" t="s">
        <v>85</v>
      </c>
      <c r="F39" s="3"/>
      <c r="G39" s="3"/>
    </row>
    <row r="40" spans="1:8" ht="35.25" customHeight="1" x14ac:dyDescent="0.25">
      <c r="A40" s="120"/>
      <c r="B40" s="79" t="s">
        <v>149</v>
      </c>
      <c r="C40" s="145">
        <v>21.3</v>
      </c>
      <c r="D40" s="103" t="s">
        <v>193</v>
      </c>
      <c r="E40" s="25" t="s">
        <v>148</v>
      </c>
      <c r="F40" s="3"/>
      <c r="G40" s="3"/>
    </row>
    <row r="41" spans="1:8" ht="29.25" customHeight="1" x14ac:dyDescent="0.25">
      <c r="A41" s="120"/>
      <c r="B41" s="79"/>
      <c r="C41" s="117">
        <f>SUM(C29:C40)</f>
        <v>252.4</v>
      </c>
      <c r="D41" s="80"/>
      <c r="E41" s="79"/>
      <c r="F41" s="3"/>
      <c r="G41" s="3"/>
    </row>
    <row r="42" spans="1:8" ht="30.75" customHeight="1" x14ac:dyDescent="0.25">
      <c r="A42" s="119"/>
      <c r="B42" s="34"/>
      <c r="C42" s="125"/>
      <c r="D42" s="97"/>
      <c r="E42" s="34"/>
      <c r="F42" s="3"/>
      <c r="G42" s="3"/>
    </row>
    <row r="43" spans="1:8" ht="29.25" customHeight="1" x14ac:dyDescent="0.25">
      <c r="A43" s="89" t="s">
        <v>86</v>
      </c>
      <c r="B43" s="21"/>
      <c r="C43" s="148">
        <f>C42+C41+C27+C17</f>
        <v>821.98</v>
      </c>
      <c r="D43" s="21"/>
      <c r="E43" s="21"/>
      <c r="F43" s="3"/>
      <c r="G43" s="3"/>
    </row>
    <row r="44" spans="1:8" ht="18" x14ac:dyDescent="0.25">
      <c r="A44" s="21"/>
      <c r="B44" s="21"/>
      <c r="C44" s="21"/>
      <c r="D44" s="3"/>
      <c r="E44" s="3"/>
      <c r="F44" s="3"/>
      <c r="G44" s="3"/>
    </row>
    <row r="45" spans="1:8" ht="18" x14ac:dyDescent="0.25">
      <c r="A45" s="21"/>
      <c r="B45" s="21"/>
      <c r="C45" s="21"/>
      <c r="D45" s="3"/>
      <c r="E45" s="3"/>
      <c r="F45" s="3"/>
      <c r="G45" s="3"/>
    </row>
    <row r="46" spans="1:8" ht="18" x14ac:dyDescent="0.25">
      <c r="A46" s="21"/>
      <c r="B46" s="21"/>
      <c r="C46" s="21"/>
      <c r="D46" s="3"/>
      <c r="E46" s="3"/>
      <c r="F46" s="3"/>
      <c r="G46" s="3"/>
    </row>
    <row r="47" spans="1:8" ht="18" x14ac:dyDescent="0.25">
      <c r="A47" s="21"/>
      <c r="B47" s="21"/>
      <c r="C47" s="21"/>
      <c r="D47" s="3"/>
      <c r="E47" s="3"/>
      <c r="F47" s="3"/>
      <c r="G47" s="3"/>
    </row>
    <row r="48" spans="1:8" ht="18" x14ac:dyDescent="0.25">
      <c r="A48" s="21"/>
      <c r="B48" s="21"/>
      <c r="C48" s="21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</sheetData>
  <mergeCells count="5">
    <mergeCell ref="A1:E1"/>
    <mergeCell ref="A2:E2"/>
    <mergeCell ref="A5:E5"/>
    <mergeCell ref="A18:E18"/>
    <mergeCell ref="A28:E28"/>
  </mergeCells>
  <pageMargins left="0.51181102362204722" right="0.35433070866141736" top="0.47244094488188981" bottom="0.59055118110236227" header="0.19685039370078741" footer="0.51181102362204722"/>
  <pageSetup paperSize="9" scale="4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view="pageBreakPreview" topLeftCell="A25" zoomScale="75" zoomScaleSheetLayoutView="75" workbookViewId="0">
      <selection activeCell="J37" sqref="J37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220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1" customHeight="1" x14ac:dyDescent="0.25">
      <c r="A6" s="72" t="s">
        <v>43</v>
      </c>
      <c r="B6" s="38" t="s">
        <v>49</v>
      </c>
      <c r="C6" s="31">
        <v>32.200000000000003</v>
      </c>
      <c r="D6" s="78" t="s">
        <v>199</v>
      </c>
      <c r="E6" s="79" t="s">
        <v>65</v>
      </c>
      <c r="F6" s="3"/>
      <c r="G6" s="3"/>
      <c r="H6" s="2"/>
    </row>
    <row r="7" spans="1:8" ht="46.5" customHeight="1" x14ac:dyDescent="0.25">
      <c r="A7" s="108"/>
      <c r="B7" s="79" t="s">
        <v>50</v>
      </c>
      <c r="C7" s="109">
        <v>49</v>
      </c>
      <c r="D7" s="78" t="s">
        <v>200</v>
      </c>
      <c r="E7" s="79" t="s">
        <v>67</v>
      </c>
      <c r="F7" s="3"/>
      <c r="G7" s="3"/>
      <c r="H7" s="2"/>
    </row>
    <row r="8" spans="1:8" ht="51" customHeight="1" x14ac:dyDescent="0.25">
      <c r="A8" s="108"/>
      <c r="B8" s="79" t="s">
        <v>106</v>
      </c>
      <c r="C8" s="109">
        <v>71.8</v>
      </c>
      <c r="D8" s="129" t="s">
        <v>201</v>
      </c>
      <c r="E8" s="79" t="s">
        <v>108</v>
      </c>
      <c r="F8" s="3"/>
      <c r="G8" s="3"/>
      <c r="H8" s="2"/>
    </row>
    <row r="9" spans="1:8" ht="42.75" customHeight="1" x14ac:dyDescent="0.25">
      <c r="A9" s="108"/>
      <c r="B9" s="79" t="s">
        <v>125</v>
      </c>
      <c r="C9" s="109">
        <v>49.3</v>
      </c>
      <c r="D9" s="129" t="s">
        <v>202</v>
      </c>
      <c r="E9" s="79" t="s">
        <v>127</v>
      </c>
      <c r="F9" s="3"/>
      <c r="G9" s="3"/>
      <c r="H9" s="2"/>
    </row>
    <row r="10" spans="1:8" ht="43.5" customHeight="1" x14ac:dyDescent="0.25">
      <c r="A10" s="108"/>
      <c r="B10" s="79" t="s">
        <v>140</v>
      </c>
      <c r="C10" s="109">
        <v>48.8</v>
      </c>
      <c r="D10" s="129" t="s">
        <v>203</v>
      </c>
      <c r="E10" s="79" t="s">
        <v>127</v>
      </c>
      <c r="F10" s="3"/>
      <c r="G10" s="3"/>
      <c r="H10" s="2"/>
    </row>
    <row r="11" spans="1:8" ht="43.5" customHeight="1" x14ac:dyDescent="0.25">
      <c r="A11" s="108"/>
      <c r="B11" s="79" t="s">
        <v>144</v>
      </c>
      <c r="C11" s="109">
        <v>49.8</v>
      </c>
      <c r="D11" s="129" t="s">
        <v>212</v>
      </c>
      <c r="E11" s="79" t="s">
        <v>143</v>
      </c>
      <c r="F11" s="3"/>
      <c r="G11" s="3"/>
      <c r="H11" s="2"/>
    </row>
    <row r="12" spans="1:8" ht="48" customHeight="1" x14ac:dyDescent="0.25">
      <c r="A12" s="108"/>
      <c r="B12" s="79" t="s">
        <v>214</v>
      </c>
      <c r="C12" s="109">
        <v>31.7</v>
      </c>
      <c r="D12" s="129" t="s">
        <v>215</v>
      </c>
      <c r="E12" s="79" t="s">
        <v>143</v>
      </c>
      <c r="F12" s="3"/>
      <c r="G12" s="3"/>
      <c r="H12" s="2"/>
    </row>
    <row r="13" spans="1:8" ht="55.5" customHeight="1" x14ac:dyDescent="0.25">
      <c r="A13" s="108"/>
      <c r="B13" s="146" t="s">
        <v>176</v>
      </c>
      <c r="C13" s="137">
        <v>51.3</v>
      </c>
      <c r="D13" s="150" t="s">
        <v>175</v>
      </c>
      <c r="E13" s="79" t="s">
        <v>174</v>
      </c>
      <c r="F13" s="3"/>
      <c r="G13" s="3"/>
      <c r="H13" s="2"/>
    </row>
    <row r="14" spans="1:8" ht="25.5" hidden="1" customHeight="1" thickBot="1" x14ac:dyDescent="0.3">
      <c r="A14" s="110" t="s">
        <v>47</v>
      </c>
      <c r="B14" s="79" t="s">
        <v>46</v>
      </c>
      <c r="C14" s="79">
        <v>50.5</v>
      </c>
      <c r="D14" s="80" t="s">
        <v>204</v>
      </c>
      <c r="E14" s="79" t="s">
        <v>69</v>
      </c>
      <c r="F14" s="3"/>
      <c r="G14" s="3"/>
      <c r="H14" s="2"/>
    </row>
    <row r="15" spans="1:8" ht="33" hidden="1" customHeight="1" thickBot="1" x14ac:dyDescent="0.3">
      <c r="A15" s="111"/>
      <c r="B15" s="79"/>
      <c r="C15" s="81">
        <f>SUM(C6:C14)</f>
        <v>434.40000000000003</v>
      </c>
      <c r="D15" s="109"/>
      <c r="E15" s="79"/>
      <c r="F15" s="3"/>
      <c r="G15" s="3"/>
      <c r="H15" s="2"/>
    </row>
    <row r="16" spans="1:8" ht="55.5" customHeight="1" x14ac:dyDescent="0.25">
      <c r="A16" s="110" t="s">
        <v>47</v>
      </c>
      <c r="B16" s="79" t="s">
        <v>46</v>
      </c>
      <c r="C16" s="79">
        <v>50.5</v>
      </c>
      <c r="D16" s="80" t="s">
        <v>204</v>
      </c>
      <c r="E16" s="79" t="s">
        <v>69</v>
      </c>
      <c r="F16" s="3"/>
      <c r="G16" s="3"/>
      <c r="H16" s="2"/>
    </row>
    <row r="17" spans="1:8" ht="33" customHeight="1" x14ac:dyDescent="0.25">
      <c r="A17" s="112" t="s">
        <v>40</v>
      </c>
      <c r="B17" s="113"/>
      <c r="C17" s="114"/>
      <c r="D17" s="114"/>
      <c r="E17" s="114"/>
      <c r="F17" s="3"/>
      <c r="G17" s="3"/>
      <c r="H17" s="2"/>
    </row>
    <row r="18" spans="1:8" ht="33" customHeight="1" x14ac:dyDescent="0.25">
      <c r="A18" s="112"/>
      <c r="B18" s="113"/>
      <c r="C18" s="117">
        <f>SUM(C15:C17)</f>
        <v>484.90000000000003</v>
      </c>
      <c r="D18" s="114"/>
      <c r="E18" s="114"/>
      <c r="F18" s="3"/>
      <c r="G18" s="3"/>
      <c r="H18" s="2"/>
    </row>
    <row r="19" spans="1:8" ht="33" customHeight="1" x14ac:dyDescent="0.35">
      <c r="A19" s="204" t="s">
        <v>128</v>
      </c>
      <c r="B19" s="205"/>
      <c r="C19" s="205"/>
      <c r="D19" s="205"/>
      <c r="E19" s="205"/>
      <c r="F19" s="3"/>
      <c r="G19" s="3"/>
      <c r="H19" s="2"/>
    </row>
    <row r="20" spans="1:8" ht="39.75" customHeight="1" x14ac:dyDescent="0.25">
      <c r="A20" s="117" t="s">
        <v>47</v>
      </c>
      <c r="B20" s="149" t="s">
        <v>129</v>
      </c>
      <c r="C20" s="121">
        <v>31.8</v>
      </c>
      <c r="D20" s="109" t="s">
        <v>206</v>
      </c>
      <c r="E20" s="109" t="s">
        <v>131</v>
      </c>
      <c r="F20" s="3"/>
      <c r="G20" s="3"/>
      <c r="H20" s="2"/>
    </row>
    <row r="21" spans="1:8" ht="35.25" customHeight="1" x14ac:dyDescent="0.25">
      <c r="A21" s="112"/>
      <c r="B21" s="132" t="s">
        <v>139</v>
      </c>
      <c r="C21" s="121">
        <v>18.12</v>
      </c>
      <c r="D21" s="109" t="s">
        <v>202</v>
      </c>
      <c r="E21" s="109" t="s">
        <v>132</v>
      </c>
      <c r="F21" s="3"/>
      <c r="G21" s="3"/>
      <c r="H21" s="2"/>
    </row>
    <row r="22" spans="1:8" ht="35.25" customHeight="1" x14ac:dyDescent="0.25">
      <c r="A22" s="112"/>
      <c r="B22" s="132" t="s">
        <v>172</v>
      </c>
      <c r="C22" s="121">
        <v>20.3</v>
      </c>
      <c r="D22" s="109" t="s">
        <v>207</v>
      </c>
      <c r="E22" s="109" t="s">
        <v>181</v>
      </c>
      <c r="F22" s="3"/>
      <c r="G22" s="3"/>
      <c r="H22" s="2"/>
    </row>
    <row r="23" spans="1:8" ht="35.25" customHeight="1" x14ac:dyDescent="0.25">
      <c r="A23" s="112"/>
      <c r="B23" s="132" t="s">
        <v>153</v>
      </c>
      <c r="C23" s="121">
        <v>13.8</v>
      </c>
      <c r="D23" s="109" t="s">
        <v>208</v>
      </c>
      <c r="E23" s="109" t="s">
        <v>155</v>
      </c>
      <c r="F23" s="3"/>
      <c r="G23" s="3"/>
      <c r="H23" s="2"/>
    </row>
    <row r="24" spans="1:8" ht="35.25" customHeight="1" x14ac:dyDescent="0.25">
      <c r="A24" s="112"/>
      <c r="B24" s="132" t="s">
        <v>213</v>
      </c>
      <c r="C24" s="121">
        <v>14.6</v>
      </c>
      <c r="D24" s="151" t="s">
        <v>209</v>
      </c>
      <c r="E24" s="109" t="s">
        <v>185</v>
      </c>
      <c r="F24" s="3"/>
      <c r="G24" s="3"/>
      <c r="H24" s="2"/>
    </row>
    <row r="25" spans="1:8" ht="39" customHeight="1" x14ac:dyDescent="0.25">
      <c r="A25" s="112"/>
      <c r="B25" s="132" t="s">
        <v>179</v>
      </c>
      <c r="C25" s="121">
        <v>13.2</v>
      </c>
      <c r="D25" s="137" t="s">
        <v>210</v>
      </c>
      <c r="E25" s="109" t="s">
        <v>177</v>
      </c>
      <c r="F25" s="3"/>
      <c r="G25" s="3"/>
      <c r="H25" s="2"/>
    </row>
    <row r="26" spans="1:8" ht="39" customHeight="1" x14ac:dyDescent="0.25">
      <c r="A26" s="117" t="s">
        <v>133</v>
      </c>
      <c r="B26" s="149" t="s">
        <v>134</v>
      </c>
      <c r="C26" s="121">
        <v>32.5</v>
      </c>
      <c r="D26" s="109" t="s">
        <v>202</v>
      </c>
      <c r="E26" s="109" t="s">
        <v>132</v>
      </c>
      <c r="F26" s="3"/>
      <c r="G26" s="3"/>
      <c r="H26" s="2"/>
    </row>
    <row r="27" spans="1:8" ht="33" customHeight="1" x14ac:dyDescent="0.25">
      <c r="A27" s="117"/>
      <c r="B27" s="149" t="s">
        <v>183</v>
      </c>
      <c r="C27" s="121">
        <v>11.66</v>
      </c>
      <c r="D27" s="151" t="s">
        <v>190</v>
      </c>
      <c r="E27" s="79" t="s">
        <v>211</v>
      </c>
      <c r="F27" s="3"/>
      <c r="G27" s="3"/>
      <c r="H27" s="2"/>
    </row>
    <row r="28" spans="1:8" ht="36.75" customHeight="1" thickBot="1" x14ac:dyDescent="0.3">
      <c r="A28" s="130"/>
      <c r="B28" s="131"/>
      <c r="C28" s="125">
        <f>SUM(C20:C27)</f>
        <v>155.97999999999999</v>
      </c>
      <c r="D28" s="19"/>
      <c r="E28" s="19"/>
      <c r="F28" s="3"/>
      <c r="G28" s="3"/>
      <c r="H28" s="2"/>
    </row>
    <row r="29" spans="1:8" ht="52.5" customHeight="1" thickBot="1" x14ac:dyDescent="0.35">
      <c r="A29" s="199" t="s">
        <v>118</v>
      </c>
      <c r="B29" s="199"/>
      <c r="C29" s="199"/>
      <c r="D29" s="199"/>
      <c r="E29" s="199"/>
      <c r="F29" s="3"/>
      <c r="G29" s="3"/>
      <c r="H29" s="2"/>
    </row>
    <row r="30" spans="1:8" ht="52.5" customHeight="1" thickBot="1" x14ac:dyDescent="0.3">
      <c r="A30" s="74" t="s">
        <v>47</v>
      </c>
      <c r="B30" s="75" t="s">
        <v>231</v>
      </c>
      <c r="C30" s="138">
        <v>19.7</v>
      </c>
      <c r="D30" s="157" t="s">
        <v>232</v>
      </c>
      <c r="E30" s="24"/>
      <c r="F30" s="3"/>
      <c r="G30" s="3"/>
      <c r="H30" s="2"/>
    </row>
    <row r="31" spans="1:8" ht="52.5" customHeight="1" x14ac:dyDescent="0.25">
      <c r="A31" s="74" t="s">
        <v>48</v>
      </c>
      <c r="B31" s="75" t="s">
        <v>227</v>
      </c>
      <c r="C31" s="138">
        <v>21.8</v>
      </c>
      <c r="D31" s="75" t="s">
        <v>199</v>
      </c>
      <c r="E31" s="24" t="s">
        <v>74</v>
      </c>
      <c r="F31" s="3"/>
      <c r="G31" s="3"/>
      <c r="H31" s="2"/>
    </row>
    <row r="32" spans="1:8" ht="37.5" customHeight="1" x14ac:dyDescent="0.25">
      <c r="A32" s="12"/>
      <c r="B32" s="18" t="s">
        <v>226</v>
      </c>
      <c r="C32" s="139">
        <v>16.7</v>
      </c>
      <c r="D32" s="102" t="s">
        <v>198</v>
      </c>
      <c r="E32" s="14" t="s">
        <v>76</v>
      </c>
      <c r="F32" s="3"/>
      <c r="G32" s="3"/>
      <c r="H32" s="2"/>
    </row>
    <row r="33" spans="1:8" ht="39.75" customHeight="1" x14ac:dyDescent="0.25">
      <c r="A33" s="32"/>
      <c r="B33" s="18" t="s">
        <v>225</v>
      </c>
      <c r="C33" s="139">
        <v>21.1</v>
      </c>
      <c r="D33" s="102" t="s">
        <v>197</v>
      </c>
      <c r="E33" s="14" t="s">
        <v>78</v>
      </c>
      <c r="F33" s="3"/>
      <c r="G33" s="3"/>
      <c r="H33" s="2"/>
    </row>
    <row r="34" spans="1:8" ht="35.25" customHeight="1" x14ac:dyDescent="0.25">
      <c r="A34" s="32"/>
      <c r="B34" s="18" t="s">
        <v>224</v>
      </c>
      <c r="C34" s="139">
        <v>17.5</v>
      </c>
      <c r="D34" s="102" t="s">
        <v>196</v>
      </c>
      <c r="E34" s="14" t="s">
        <v>80</v>
      </c>
      <c r="F34" s="3"/>
      <c r="G34" s="3"/>
      <c r="H34" s="2"/>
    </row>
    <row r="35" spans="1:8" ht="37.5" customHeight="1" x14ac:dyDescent="0.25">
      <c r="A35" s="32"/>
      <c r="B35" s="18" t="s">
        <v>223</v>
      </c>
      <c r="C35" s="139">
        <v>21.6</v>
      </c>
      <c r="D35" s="102" t="s">
        <v>195</v>
      </c>
      <c r="E35" s="14" t="s">
        <v>80</v>
      </c>
      <c r="F35" s="3"/>
      <c r="G35" s="3"/>
      <c r="H35" s="2"/>
    </row>
    <row r="36" spans="1:8" ht="35.25" customHeight="1" x14ac:dyDescent="0.25">
      <c r="A36" s="32"/>
      <c r="B36" s="18" t="s">
        <v>51</v>
      </c>
      <c r="C36" s="139">
        <v>41.1</v>
      </c>
      <c r="D36" s="102" t="s">
        <v>192</v>
      </c>
      <c r="E36" s="14" t="s">
        <v>83</v>
      </c>
      <c r="F36" s="3"/>
      <c r="G36" s="3"/>
    </row>
    <row r="37" spans="1:8" ht="39.75" customHeight="1" x14ac:dyDescent="0.25">
      <c r="A37" s="98"/>
      <c r="B37" s="100" t="s">
        <v>222</v>
      </c>
      <c r="C37" s="140">
        <v>30.4</v>
      </c>
      <c r="D37" s="103" t="s">
        <v>193</v>
      </c>
      <c r="E37" s="25" t="s">
        <v>148</v>
      </c>
      <c r="F37" s="3"/>
      <c r="G37" s="3"/>
    </row>
    <row r="38" spans="1:8" ht="39.75" customHeight="1" x14ac:dyDescent="0.25">
      <c r="A38" s="98"/>
      <c r="B38" s="100" t="s">
        <v>233</v>
      </c>
      <c r="C38" s="156">
        <v>25</v>
      </c>
      <c r="D38" s="152" t="s">
        <v>234</v>
      </c>
      <c r="E38" s="25" t="s">
        <v>235</v>
      </c>
      <c r="F38" s="3"/>
      <c r="G38" s="3"/>
    </row>
    <row r="39" spans="1:8" ht="39.75" customHeight="1" x14ac:dyDescent="0.25">
      <c r="A39" s="98"/>
      <c r="B39" s="100" t="s">
        <v>221</v>
      </c>
      <c r="C39" s="140">
        <v>21.1</v>
      </c>
      <c r="D39" s="147" t="s">
        <v>230</v>
      </c>
      <c r="E39" s="25" t="s">
        <v>88</v>
      </c>
      <c r="F39" s="3"/>
      <c r="G39" s="3"/>
    </row>
    <row r="40" spans="1:8" ht="35.25" customHeight="1" x14ac:dyDescent="0.25">
      <c r="A40" s="135" t="s">
        <v>59</v>
      </c>
      <c r="B40" s="100" t="s">
        <v>228</v>
      </c>
      <c r="C40" s="140">
        <v>21.1</v>
      </c>
      <c r="D40" s="103" t="s">
        <v>191</v>
      </c>
      <c r="E40" s="25" t="s">
        <v>85</v>
      </c>
      <c r="F40" s="3"/>
      <c r="G40" s="3"/>
    </row>
    <row r="41" spans="1:8" ht="29.25" customHeight="1" x14ac:dyDescent="0.25">
      <c r="A41" s="120"/>
      <c r="B41" s="79" t="s">
        <v>229</v>
      </c>
      <c r="C41" s="145">
        <v>21.3</v>
      </c>
      <c r="D41" s="103" t="s">
        <v>193</v>
      </c>
      <c r="E41" s="25" t="s">
        <v>148</v>
      </c>
      <c r="F41" s="3"/>
      <c r="G41" s="3"/>
    </row>
    <row r="42" spans="1:8" ht="30.75" customHeight="1" thickBot="1" x14ac:dyDescent="0.3">
      <c r="A42" s="120"/>
      <c r="B42" s="79"/>
      <c r="C42" s="117">
        <f>SUM(C30:C41)</f>
        <v>278.40000000000003</v>
      </c>
      <c r="D42" s="80"/>
      <c r="E42" s="79"/>
      <c r="F42" s="3"/>
      <c r="G42" s="3"/>
    </row>
    <row r="43" spans="1:8" ht="52.5" customHeight="1" thickBot="1" x14ac:dyDescent="0.35">
      <c r="A43" s="199" t="s">
        <v>216</v>
      </c>
      <c r="B43" s="199"/>
      <c r="C43" s="199"/>
      <c r="D43" s="199"/>
      <c r="E43" s="199"/>
      <c r="F43" s="3"/>
      <c r="G43" s="3"/>
      <c r="H43" s="2"/>
    </row>
    <row r="44" spans="1:8" ht="51" customHeight="1" thickBot="1" x14ac:dyDescent="0.3">
      <c r="A44" s="154" t="s">
        <v>217</v>
      </c>
      <c r="B44" s="57" t="s">
        <v>218</v>
      </c>
      <c r="C44" s="155">
        <v>27.3</v>
      </c>
      <c r="D44" s="158" t="s">
        <v>219</v>
      </c>
      <c r="E44" s="14" t="s">
        <v>76</v>
      </c>
      <c r="F44" s="3"/>
      <c r="G44" s="3"/>
      <c r="H44" s="2"/>
    </row>
    <row r="45" spans="1:8" ht="36.75" customHeight="1" x14ac:dyDescent="0.25">
      <c r="A45" s="130"/>
      <c r="B45" s="131"/>
      <c r="C45" s="125">
        <f>C44</f>
        <v>27.3</v>
      </c>
      <c r="D45" s="19"/>
      <c r="E45" s="19"/>
      <c r="F45" s="3"/>
      <c r="G45" s="3"/>
      <c r="H45" s="2"/>
    </row>
    <row r="46" spans="1:8" ht="52.5" customHeight="1" x14ac:dyDescent="0.3">
      <c r="A46" s="153"/>
      <c r="B46" s="153"/>
      <c r="C46" s="153"/>
      <c r="D46" s="153"/>
      <c r="E46" s="153"/>
      <c r="F46" s="3"/>
      <c r="G46" s="3"/>
      <c r="H46" s="2"/>
    </row>
    <row r="47" spans="1:8" ht="29.25" customHeight="1" x14ac:dyDescent="0.25">
      <c r="A47" s="119"/>
      <c r="B47" s="34"/>
      <c r="C47" s="125"/>
      <c r="D47" s="97"/>
      <c r="E47" s="34"/>
      <c r="F47" s="3"/>
      <c r="G47" s="3"/>
    </row>
    <row r="48" spans="1:8" ht="18" x14ac:dyDescent="0.25">
      <c r="A48" s="89" t="s">
        <v>86</v>
      </c>
      <c r="B48" s="21"/>
      <c r="C48" s="148">
        <f>C18+C28+C42+C45</f>
        <v>946.57999999999993</v>
      </c>
      <c r="D48" s="21"/>
      <c r="E48" s="21"/>
      <c r="F48" s="3"/>
      <c r="G48" s="3"/>
    </row>
    <row r="49" spans="1:7" ht="18" x14ac:dyDescent="0.25">
      <c r="A49" s="21"/>
      <c r="B49" s="21"/>
      <c r="C49" s="21"/>
      <c r="D49" s="3"/>
      <c r="E49" s="3"/>
      <c r="F49" s="3"/>
      <c r="G49" s="3"/>
    </row>
    <row r="50" spans="1:7" ht="18" x14ac:dyDescent="0.25">
      <c r="A50" s="21"/>
      <c r="B50" s="21"/>
      <c r="C50" s="21"/>
      <c r="D50" s="3"/>
      <c r="E50" s="3"/>
      <c r="F50" s="3"/>
      <c r="G50" s="3"/>
    </row>
    <row r="51" spans="1:7" ht="18" x14ac:dyDescent="0.25">
      <c r="A51" s="21"/>
      <c r="B51" s="21"/>
      <c r="C51" s="21"/>
      <c r="D51" s="3"/>
      <c r="E51" s="3"/>
      <c r="F51" s="3"/>
      <c r="G51" s="3"/>
    </row>
    <row r="52" spans="1:7" ht="18" x14ac:dyDescent="0.25">
      <c r="A52" s="21"/>
      <c r="B52" s="21"/>
      <c r="C52" s="21"/>
      <c r="D52" s="3"/>
      <c r="E52" s="3"/>
      <c r="F52" s="3"/>
      <c r="G52" s="3"/>
    </row>
    <row r="53" spans="1:7" ht="18" x14ac:dyDescent="0.25">
      <c r="A53" s="21"/>
      <c r="B53" s="21"/>
      <c r="C53" s="21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  <row r="242" spans="1:7" ht="18" x14ac:dyDescent="0.25">
      <c r="A242" s="3"/>
      <c r="B242" s="3"/>
      <c r="C242" s="3"/>
      <c r="D242" s="3"/>
      <c r="E242" s="3"/>
      <c r="F242" s="3"/>
      <c r="G242" s="3"/>
    </row>
    <row r="243" spans="1:7" ht="18" x14ac:dyDescent="0.25">
      <c r="A243" s="3"/>
      <c r="B243" s="3"/>
      <c r="C243" s="3"/>
      <c r="D243" s="3"/>
      <c r="E243" s="3"/>
      <c r="F243" s="3"/>
      <c r="G243" s="3"/>
    </row>
    <row r="244" spans="1:7" ht="18" x14ac:dyDescent="0.25">
      <c r="A244" s="3"/>
      <c r="B244" s="3"/>
      <c r="C244" s="3"/>
      <c r="D244" s="3"/>
      <c r="E244" s="3"/>
      <c r="F244" s="3"/>
      <c r="G244" s="3"/>
    </row>
    <row r="245" spans="1:7" ht="18" x14ac:dyDescent="0.25">
      <c r="A245" s="3"/>
      <c r="B245" s="3"/>
      <c r="C245" s="3"/>
      <c r="D245" s="3"/>
      <c r="E245" s="3"/>
      <c r="F245" s="3"/>
      <c r="G245" s="3"/>
    </row>
    <row r="246" spans="1:7" ht="18" x14ac:dyDescent="0.25">
      <c r="A246" s="3"/>
      <c r="B246" s="3"/>
      <c r="C246" s="3"/>
      <c r="D246" s="3"/>
      <c r="E246" s="3"/>
    </row>
  </sheetData>
  <mergeCells count="6">
    <mergeCell ref="A43:E43"/>
    <mergeCell ref="A1:E1"/>
    <mergeCell ref="A2:E2"/>
    <mergeCell ref="A5:E5"/>
    <mergeCell ref="A19:E19"/>
    <mergeCell ref="A29:E29"/>
  </mergeCells>
  <pageMargins left="0.51181102362204722" right="0.35433070866141736" top="0.47244094488188981" bottom="0.59055118110236227" header="0.19685039370078741" footer="0.51181102362204722"/>
  <pageSetup paperSize="9" scale="4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view="pageBreakPreview" topLeftCell="A25" zoomScale="75" zoomScaleSheetLayoutView="75" workbookViewId="0">
      <selection activeCell="C34" sqref="C34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264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43.5" customHeight="1" x14ac:dyDescent="0.25">
      <c r="A6" s="72" t="s">
        <v>43</v>
      </c>
      <c r="B6" s="79" t="s">
        <v>144</v>
      </c>
      <c r="C6" s="109">
        <v>49.8</v>
      </c>
      <c r="D6" s="129" t="s">
        <v>212</v>
      </c>
      <c r="E6" s="79" t="s">
        <v>143</v>
      </c>
      <c r="F6" s="3"/>
      <c r="G6" s="3"/>
      <c r="H6" s="2"/>
    </row>
    <row r="7" spans="1:8" ht="55.5" customHeight="1" x14ac:dyDescent="0.25">
      <c r="A7" s="110" t="s">
        <v>47</v>
      </c>
      <c r="B7" s="79" t="s">
        <v>46</v>
      </c>
      <c r="C7" s="79">
        <v>50.5</v>
      </c>
      <c r="D7" s="80" t="s">
        <v>204</v>
      </c>
      <c r="E7" s="79" t="s">
        <v>69</v>
      </c>
      <c r="F7" s="3"/>
      <c r="G7" s="3"/>
      <c r="H7" s="2"/>
    </row>
    <row r="8" spans="1:8" ht="55.5" customHeight="1" x14ac:dyDescent="0.25">
      <c r="A8" s="110"/>
      <c r="B8" s="79" t="s">
        <v>97</v>
      </c>
      <c r="C8" s="79">
        <v>10.9</v>
      </c>
      <c r="D8" s="80" t="s">
        <v>245</v>
      </c>
      <c r="E8" s="79" t="s">
        <v>242</v>
      </c>
      <c r="F8" s="3"/>
      <c r="G8" s="3"/>
      <c r="H8" s="2"/>
    </row>
    <row r="9" spans="1:8" ht="55.5" customHeight="1" x14ac:dyDescent="0.25">
      <c r="A9" s="110"/>
      <c r="B9" s="79" t="s">
        <v>243</v>
      </c>
      <c r="C9" s="79">
        <v>13.9</v>
      </c>
      <c r="D9" s="159" t="s">
        <v>244</v>
      </c>
      <c r="E9" s="79" t="s">
        <v>246</v>
      </c>
      <c r="F9" s="3"/>
      <c r="G9" s="3"/>
      <c r="H9" s="2"/>
    </row>
    <row r="10" spans="1:8" ht="55.5" customHeight="1" x14ac:dyDescent="0.25">
      <c r="A10" s="110"/>
      <c r="B10" s="79" t="s">
        <v>247</v>
      </c>
      <c r="C10" s="79">
        <v>14.9</v>
      </c>
      <c r="D10" s="159" t="s">
        <v>244</v>
      </c>
      <c r="E10" s="79" t="s">
        <v>246</v>
      </c>
      <c r="F10" s="3"/>
      <c r="G10" s="3"/>
      <c r="H10" s="2"/>
    </row>
    <row r="11" spans="1:8" ht="55.5" customHeight="1" x14ac:dyDescent="0.25">
      <c r="A11" s="110"/>
      <c r="B11" s="79" t="s">
        <v>248</v>
      </c>
      <c r="C11" s="79">
        <v>19.399999999999999</v>
      </c>
      <c r="D11" s="159" t="s">
        <v>244</v>
      </c>
      <c r="E11" s="79" t="s">
        <v>246</v>
      </c>
      <c r="F11" s="3"/>
      <c r="G11" s="3"/>
      <c r="H11" s="2"/>
    </row>
    <row r="12" spans="1:8" ht="55.5" customHeight="1" x14ac:dyDescent="0.25">
      <c r="A12" s="110"/>
      <c r="B12" s="79" t="s">
        <v>251</v>
      </c>
      <c r="C12" s="79">
        <v>16.399999999999999</v>
      </c>
      <c r="D12" s="159" t="s">
        <v>249</v>
      </c>
      <c r="E12" s="79" t="s">
        <v>250</v>
      </c>
      <c r="F12" s="3"/>
      <c r="G12" s="3"/>
      <c r="H12" s="2"/>
    </row>
    <row r="13" spans="1:8" ht="33" customHeight="1" x14ac:dyDescent="0.25">
      <c r="A13" s="207"/>
      <c r="B13" s="208"/>
      <c r="C13" s="117">
        <f>SUM(C6:C12)</f>
        <v>175.8</v>
      </c>
      <c r="D13" s="209"/>
      <c r="E13" s="210"/>
      <c r="F13" s="3"/>
      <c r="G13" s="3"/>
      <c r="H13" s="2"/>
    </row>
    <row r="14" spans="1:8" ht="33" customHeight="1" x14ac:dyDescent="0.35">
      <c r="A14" s="204" t="s">
        <v>128</v>
      </c>
      <c r="B14" s="205"/>
      <c r="C14" s="205"/>
      <c r="D14" s="205"/>
      <c r="E14" s="205"/>
      <c r="F14" s="3"/>
      <c r="G14" s="3"/>
      <c r="H14" s="2"/>
    </row>
    <row r="15" spans="1:8" ht="39.75" customHeight="1" x14ac:dyDescent="0.25">
      <c r="A15" s="117" t="s">
        <v>47</v>
      </c>
      <c r="B15" s="149" t="s">
        <v>129</v>
      </c>
      <c r="C15" s="121">
        <v>31.8</v>
      </c>
      <c r="D15" s="109" t="s">
        <v>206</v>
      </c>
      <c r="E15" s="109" t="s">
        <v>131</v>
      </c>
      <c r="F15" s="3"/>
      <c r="G15" s="3"/>
      <c r="H15" s="2"/>
    </row>
    <row r="16" spans="1:8" ht="35.25" customHeight="1" x14ac:dyDescent="0.25">
      <c r="A16" s="112"/>
      <c r="B16" s="132" t="s">
        <v>139</v>
      </c>
      <c r="C16" s="121">
        <v>18.12</v>
      </c>
      <c r="D16" s="109" t="s">
        <v>202</v>
      </c>
      <c r="E16" s="109" t="s">
        <v>132</v>
      </c>
      <c r="F16" s="3"/>
      <c r="G16" s="3"/>
      <c r="H16" s="2"/>
    </row>
    <row r="17" spans="1:8" ht="35.25" customHeight="1" x14ac:dyDescent="0.25">
      <c r="A17" s="112"/>
      <c r="B17" s="132" t="s">
        <v>153</v>
      </c>
      <c r="C17" s="121">
        <v>13.8</v>
      </c>
      <c r="D17" s="109" t="s">
        <v>208</v>
      </c>
      <c r="E17" s="109" t="s">
        <v>155</v>
      </c>
      <c r="F17" s="3"/>
      <c r="G17" s="3"/>
      <c r="H17" s="2"/>
    </row>
    <row r="18" spans="1:8" ht="35.25" customHeight="1" x14ac:dyDescent="0.25">
      <c r="A18" s="112"/>
      <c r="B18" s="132" t="s">
        <v>253</v>
      </c>
      <c r="C18" s="121">
        <v>15.7</v>
      </c>
      <c r="D18" s="109" t="s">
        <v>254</v>
      </c>
      <c r="E18" s="109" t="s">
        <v>155</v>
      </c>
      <c r="F18" s="3"/>
      <c r="G18" s="3"/>
      <c r="H18" s="2"/>
    </row>
    <row r="19" spans="1:8" ht="39" customHeight="1" x14ac:dyDescent="0.25">
      <c r="A19" s="112"/>
      <c r="B19" s="132" t="s">
        <v>179</v>
      </c>
      <c r="C19" s="121">
        <v>13.2</v>
      </c>
      <c r="D19" s="137" t="s">
        <v>210</v>
      </c>
      <c r="E19" s="109" t="s">
        <v>177</v>
      </c>
      <c r="F19" s="3"/>
      <c r="G19" s="3"/>
      <c r="H19" s="2"/>
    </row>
    <row r="20" spans="1:8" ht="35.25" customHeight="1" x14ac:dyDescent="0.25">
      <c r="A20" s="112"/>
      <c r="B20" s="132" t="s">
        <v>236</v>
      </c>
      <c r="C20" s="121">
        <v>31.6</v>
      </c>
      <c r="D20" s="151" t="s">
        <v>237</v>
      </c>
      <c r="E20" s="109" t="s">
        <v>238</v>
      </c>
      <c r="F20" s="3"/>
      <c r="G20" s="3"/>
      <c r="H20" s="2"/>
    </row>
    <row r="21" spans="1:8" ht="35.25" customHeight="1" x14ac:dyDescent="0.25">
      <c r="A21" s="112"/>
      <c r="B21" s="132" t="s">
        <v>239</v>
      </c>
      <c r="C21" s="121">
        <v>32.299999999999997</v>
      </c>
      <c r="D21" s="151" t="s">
        <v>240</v>
      </c>
      <c r="E21" s="109" t="s">
        <v>241</v>
      </c>
      <c r="F21" s="3"/>
      <c r="G21" s="3"/>
      <c r="H21" s="2"/>
    </row>
    <row r="22" spans="1:8" ht="39" customHeight="1" x14ac:dyDescent="0.25">
      <c r="A22" s="112"/>
      <c r="B22" s="132" t="s">
        <v>259</v>
      </c>
      <c r="C22" s="121">
        <v>9.6</v>
      </c>
      <c r="D22" s="134" t="s">
        <v>260</v>
      </c>
      <c r="E22" s="109" t="s">
        <v>261</v>
      </c>
      <c r="F22" s="3"/>
      <c r="G22" s="3"/>
      <c r="H22" s="2"/>
    </row>
    <row r="23" spans="1:8" ht="39" customHeight="1" x14ac:dyDescent="0.25">
      <c r="A23" s="112"/>
      <c r="B23" s="132" t="s">
        <v>262</v>
      </c>
      <c r="C23" s="121">
        <v>12.8</v>
      </c>
      <c r="D23" s="134" t="s">
        <v>263</v>
      </c>
      <c r="E23" s="109" t="s">
        <v>177</v>
      </c>
      <c r="F23" s="3"/>
      <c r="G23" s="3"/>
      <c r="H23" s="2"/>
    </row>
    <row r="24" spans="1:8" ht="39" customHeight="1" x14ac:dyDescent="0.25">
      <c r="A24" s="117" t="s">
        <v>133</v>
      </c>
      <c r="B24" s="149" t="s">
        <v>134</v>
      </c>
      <c r="C24" s="121">
        <v>32.5</v>
      </c>
      <c r="D24" s="109" t="s">
        <v>202</v>
      </c>
      <c r="E24" s="109" t="s">
        <v>132</v>
      </c>
      <c r="F24" s="3"/>
      <c r="G24" s="3"/>
      <c r="H24" s="2"/>
    </row>
    <row r="25" spans="1:8" ht="33" customHeight="1" x14ac:dyDescent="0.25">
      <c r="A25" s="117"/>
      <c r="B25" s="149" t="s">
        <v>183</v>
      </c>
      <c r="C25" s="121">
        <v>11.66</v>
      </c>
      <c r="D25" s="151" t="s">
        <v>190</v>
      </c>
      <c r="E25" s="79" t="s">
        <v>211</v>
      </c>
      <c r="F25" s="3"/>
      <c r="G25" s="3"/>
      <c r="H25" s="2"/>
    </row>
    <row r="26" spans="1:8" ht="36.75" customHeight="1" thickBot="1" x14ac:dyDescent="0.3">
      <c r="A26" s="130"/>
      <c r="B26" s="131"/>
      <c r="C26" s="125">
        <f>SUM(C15:C25)</f>
        <v>223.07999999999998</v>
      </c>
      <c r="D26" s="19"/>
      <c r="E26" s="19"/>
      <c r="F26" s="3"/>
      <c r="G26" s="3"/>
      <c r="H26" s="2"/>
    </row>
    <row r="27" spans="1:8" ht="52.5" customHeight="1" thickBot="1" x14ac:dyDescent="0.35">
      <c r="A27" s="199" t="s">
        <v>118</v>
      </c>
      <c r="B27" s="199"/>
      <c r="C27" s="199"/>
      <c r="D27" s="199"/>
      <c r="E27" s="199"/>
      <c r="F27" s="3"/>
      <c r="G27" s="3"/>
      <c r="H27" s="2"/>
    </row>
    <row r="28" spans="1:8" ht="52.5" customHeight="1" x14ac:dyDescent="0.25">
      <c r="A28" s="74" t="s">
        <v>48</v>
      </c>
      <c r="B28" s="75" t="s">
        <v>227</v>
      </c>
      <c r="C28" s="138">
        <v>21.8</v>
      </c>
      <c r="D28" s="75" t="s">
        <v>199</v>
      </c>
      <c r="E28" s="24" t="s">
        <v>74</v>
      </c>
      <c r="F28" s="3"/>
      <c r="G28" s="3"/>
      <c r="H28" s="2"/>
    </row>
    <row r="29" spans="1:8" ht="37.5" customHeight="1" x14ac:dyDescent="0.25">
      <c r="A29" s="12"/>
      <c r="B29" s="18" t="s">
        <v>226</v>
      </c>
      <c r="C29" s="139">
        <v>16.7</v>
      </c>
      <c r="D29" s="102" t="s">
        <v>198</v>
      </c>
      <c r="E29" s="14" t="s">
        <v>76</v>
      </c>
      <c r="F29" s="3"/>
      <c r="G29" s="3"/>
      <c r="H29" s="2"/>
    </row>
    <row r="30" spans="1:8" ht="39.75" customHeight="1" x14ac:dyDescent="0.25">
      <c r="A30" s="32"/>
      <c r="B30" s="18" t="s">
        <v>225</v>
      </c>
      <c r="C30" s="139">
        <v>21.1</v>
      </c>
      <c r="D30" s="102" t="s">
        <v>197</v>
      </c>
      <c r="E30" s="14" t="s">
        <v>78</v>
      </c>
      <c r="F30" s="3"/>
      <c r="G30" s="3"/>
      <c r="H30" s="2"/>
    </row>
    <row r="31" spans="1:8" ht="35.25" customHeight="1" x14ac:dyDescent="0.25">
      <c r="A31" s="32"/>
      <c r="B31" s="18" t="s">
        <v>224</v>
      </c>
      <c r="C31" s="139">
        <v>17.5</v>
      </c>
      <c r="D31" s="102" t="s">
        <v>196</v>
      </c>
      <c r="E31" s="14" t="s">
        <v>80</v>
      </c>
      <c r="F31" s="3"/>
      <c r="G31" s="3"/>
      <c r="H31" s="2"/>
    </row>
    <row r="32" spans="1:8" ht="37.5" customHeight="1" x14ac:dyDescent="0.25">
      <c r="A32" s="32"/>
      <c r="B32" s="18" t="s">
        <v>223</v>
      </c>
      <c r="C32" s="139">
        <v>21.6</v>
      </c>
      <c r="D32" s="102" t="s">
        <v>195</v>
      </c>
      <c r="E32" s="14" t="s">
        <v>80</v>
      </c>
      <c r="F32" s="3"/>
      <c r="G32" s="3"/>
      <c r="H32" s="2"/>
    </row>
    <row r="33" spans="1:8" ht="35.25" customHeight="1" x14ac:dyDescent="0.25">
      <c r="A33" s="32"/>
      <c r="B33" s="18" t="s">
        <v>51</v>
      </c>
      <c r="C33" s="139">
        <v>41.1</v>
      </c>
      <c r="D33" s="102" t="s">
        <v>192</v>
      </c>
      <c r="E33" s="14" t="s">
        <v>83</v>
      </c>
      <c r="F33" s="3"/>
      <c r="G33" s="3"/>
    </row>
    <row r="34" spans="1:8" ht="39.75" customHeight="1" x14ac:dyDescent="0.25">
      <c r="A34" s="98"/>
      <c r="B34" s="100" t="s">
        <v>222</v>
      </c>
      <c r="C34" s="140">
        <v>30.4</v>
      </c>
      <c r="D34" s="103" t="s">
        <v>193</v>
      </c>
      <c r="E34" s="25" t="s">
        <v>148</v>
      </c>
      <c r="F34" s="3"/>
      <c r="G34" s="3"/>
    </row>
    <row r="35" spans="1:8" ht="39.75" customHeight="1" x14ac:dyDescent="0.25">
      <c r="A35" s="98"/>
      <c r="B35" s="100" t="s">
        <v>233</v>
      </c>
      <c r="C35" s="156">
        <v>25</v>
      </c>
      <c r="D35" s="152" t="s">
        <v>234</v>
      </c>
      <c r="E35" s="25" t="s">
        <v>235</v>
      </c>
      <c r="F35" s="3"/>
      <c r="G35" s="3"/>
    </row>
    <row r="36" spans="1:8" ht="39.75" customHeight="1" x14ac:dyDescent="0.25">
      <c r="A36" s="98"/>
      <c r="B36" s="100" t="s">
        <v>221</v>
      </c>
      <c r="C36" s="140">
        <v>21.1</v>
      </c>
      <c r="D36" s="152" t="s">
        <v>230</v>
      </c>
      <c r="E36" s="25" t="s">
        <v>88</v>
      </c>
      <c r="F36" s="3"/>
      <c r="G36" s="3"/>
    </row>
    <row r="37" spans="1:8" ht="35.25" customHeight="1" x14ac:dyDescent="0.25">
      <c r="A37" s="135" t="s">
        <v>59</v>
      </c>
      <c r="B37" s="100" t="s">
        <v>228</v>
      </c>
      <c r="C37" s="140">
        <v>21.1</v>
      </c>
      <c r="D37" s="103" t="s">
        <v>191</v>
      </c>
      <c r="E37" s="25" t="s">
        <v>85</v>
      </c>
      <c r="F37" s="3"/>
      <c r="G37" s="3"/>
    </row>
    <row r="38" spans="1:8" ht="35.25" customHeight="1" x14ac:dyDescent="0.25">
      <c r="A38" s="135"/>
      <c r="B38" s="100" t="s">
        <v>255</v>
      </c>
      <c r="C38" s="140">
        <v>21.5</v>
      </c>
      <c r="D38" s="152" t="s">
        <v>252</v>
      </c>
      <c r="E38" s="25" t="s">
        <v>76</v>
      </c>
      <c r="F38" s="3"/>
      <c r="G38" s="3"/>
    </row>
    <row r="39" spans="1:8" ht="35.25" customHeight="1" x14ac:dyDescent="0.25">
      <c r="A39" s="135"/>
      <c r="B39" s="100" t="s">
        <v>256</v>
      </c>
      <c r="C39" s="140">
        <v>38.299999999999997</v>
      </c>
      <c r="D39" s="147" t="s">
        <v>257</v>
      </c>
      <c r="E39" s="25" t="s">
        <v>76</v>
      </c>
      <c r="F39" s="3"/>
      <c r="G39" s="3"/>
    </row>
    <row r="40" spans="1:8" ht="29.25" customHeight="1" x14ac:dyDescent="0.25">
      <c r="A40" s="120"/>
      <c r="B40" s="79" t="s">
        <v>229</v>
      </c>
      <c r="C40" s="145">
        <v>21.3</v>
      </c>
      <c r="D40" s="103" t="s">
        <v>193</v>
      </c>
      <c r="E40" s="25" t="s">
        <v>148</v>
      </c>
      <c r="F40" s="3"/>
      <c r="G40" s="3"/>
    </row>
    <row r="41" spans="1:8" ht="30.75" customHeight="1" thickBot="1" x14ac:dyDescent="0.3">
      <c r="A41" s="120"/>
      <c r="B41" s="79"/>
      <c r="C41" s="117">
        <f>SUM(C28:C40)</f>
        <v>318.5</v>
      </c>
      <c r="D41" s="80"/>
      <c r="E41" s="79"/>
      <c r="F41" s="3"/>
      <c r="G41" s="3"/>
    </row>
    <row r="42" spans="1:8" ht="52.5" customHeight="1" thickBot="1" x14ac:dyDescent="0.35">
      <c r="A42" s="199" t="s">
        <v>216</v>
      </c>
      <c r="B42" s="199"/>
      <c r="C42" s="199"/>
      <c r="D42" s="199"/>
      <c r="E42" s="199"/>
      <c r="F42" s="3"/>
      <c r="G42" s="3"/>
      <c r="H42" s="2"/>
    </row>
    <row r="43" spans="1:8" ht="51" customHeight="1" thickBot="1" x14ac:dyDescent="0.3">
      <c r="A43" s="154" t="s">
        <v>217</v>
      </c>
      <c r="B43" s="57" t="s">
        <v>218</v>
      </c>
      <c r="C43" s="155">
        <v>27.3</v>
      </c>
      <c r="D43" s="158" t="s">
        <v>219</v>
      </c>
      <c r="E43" s="14" t="s">
        <v>76</v>
      </c>
      <c r="F43" s="3"/>
      <c r="G43" s="3"/>
      <c r="H43" s="2"/>
    </row>
    <row r="44" spans="1:8" ht="36.75" customHeight="1" x14ac:dyDescent="0.25">
      <c r="A44" s="130"/>
      <c r="B44" s="131"/>
      <c r="C44" s="125">
        <f>SUM(C43)</f>
        <v>27.3</v>
      </c>
      <c r="D44" s="19"/>
      <c r="E44" s="19"/>
      <c r="F44" s="3"/>
      <c r="G44" s="3"/>
      <c r="H44" s="2"/>
    </row>
    <row r="45" spans="1:8" ht="42" customHeight="1" x14ac:dyDescent="0.3">
      <c r="A45" s="200" t="s">
        <v>103</v>
      </c>
      <c r="B45" s="200"/>
      <c r="C45" s="200"/>
      <c r="D45" s="200"/>
      <c r="E45" s="200"/>
      <c r="F45" s="3"/>
      <c r="G45" s="3"/>
    </row>
    <row r="46" spans="1:8" ht="42" customHeight="1" x14ac:dyDescent="0.25">
      <c r="A46" s="120" t="s">
        <v>104</v>
      </c>
      <c r="B46" s="79" t="s">
        <v>105</v>
      </c>
      <c r="C46" s="121">
        <v>13.2</v>
      </c>
      <c r="D46" s="126" t="s">
        <v>258</v>
      </c>
      <c r="E46" s="14" t="s">
        <v>76</v>
      </c>
      <c r="F46" s="3"/>
      <c r="G46" s="3"/>
    </row>
    <row r="47" spans="1:8" ht="36.75" customHeight="1" x14ac:dyDescent="0.25">
      <c r="A47" s="130"/>
      <c r="B47" s="131"/>
      <c r="C47" s="125">
        <f>SUM(C46)</f>
        <v>13.2</v>
      </c>
      <c r="D47" s="19"/>
      <c r="E47" s="19"/>
      <c r="F47" s="3"/>
      <c r="G47" s="3"/>
      <c r="H47" s="2"/>
    </row>
    <row r="48" spans="1:8" ht="52.5" customHeight="1" x14ac:dyDescent="0.3">
      <c r="A48" s="153"/>
      <c r="B48" s="153"/>
      <c r="C48" s="153"/>
      <c r="D48" s="153"/>
      <c r="E48" s="153"/>
      <c r="F48" s="3"/>
      <c r="G48" s="3"/>
      <c r="H48" s="2"/>
    </row>
    <row r="49" spans="1:7" ht="29.25" customHeight="1" x14ac:dyDescent="0.25">
      <c r="A49" s="119"/>
      <c r="B49" s="34"/>
      <c r="C49" s="125"/>
      <c r="D49" s="97"/>
      <c r="E49" s="34"/>
      <c r="F49" s="3"/>
      <c r="G49" s="3"/>
    </row>
    <row r="50" spans="1:7" ht="18" x14ac:dyDescent="0.25">
      <c r="A50" s="89" t="s">
        <v>86</v>
      </c>
      <c r="B50" s="21"/>
      <c r="C50" s="148">
        <f>C13+C26+C41+C44+C47</f>
        <v>757.88</v>
      </c>
      <c r="D50" s="21"/>
      <c r="E50" s="21"/>
      <c r="F50" s="3"/>
      <c r="G50" s="3"/>
    </row>
    <row r="51" spans="1:7" ht="18" x14ac:dyDescent="0.25">
      <c r="A51" s="21"/>
      <c r="B51" s="21"/>
      <c r="C51" s="21"/>
      <c r="D51" s="3"/>
      <c r="E51" s="3"/>
      <c r="F51" s="3"/>
      <c r="G51" s="3"/>
    </row>
    <row r="52" spans="1:7" ht="18" x14ac:dyDescent="0.25">
      <c r="A52" s="21"/>
      <c r="B52" s="21"/>
      <c r="C52" s="21"/>
      <c r="D52" s="3"/>
      <c r="E52" s="3"/>
      <c r="F52" s="3"/>
      <c r="G52" s="3"/>
    </row>
    <row r="53" spans="1:7" ht="18" x14ac:dyDescent="0.25">
      <c r="A53" s="21"/>
      <c r="B53" s="21"/>
      <c r="C53" s="21"/>
      <c r="D53" s="3"/>
      <c r="E53" s="3"/>
      <c r="F53" s="3"/>
      <c r="G53" s="3"/>
    </row>
    <row r="54" spans="1:7" ht="18" x14ac:dyDescent="0.25">
      <c r="A54" s="21"/>
      <c r="B54" s="21"/>
      <c r="C54" s="21"/>
      <c r="D54" s="3"/>
      <c r="E54" s="3"/>
      <c r="F54" s="3"/>
      <c r="G54" s="3"/>
    </row>
    <row r="55" spans="1:7" ht="18" x14ac:dyDescent="0.25">
      <c r="A55" s="21"/>
      <c r="B55" s="21"/>
      <c r="C55" s="21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  <row r="242" spans="1:7" ht="18" x14ac:dyDescent="0.25">
      <c r="A242" s="3"/>
      <c r="B242" s="3"/>
      <c r="C242" s="3"/>
      <c r="D242" s="3"/>
      <c r="E242" s="3"/>
      <c r="F242" s="3"/>
      <c r="G242" s="3"/>
    </row>
    <row r="243" spans="1:7" ht="18" x14ac:dyDescent="0.25">
      <c r="A243" s="3"/>
      <c r="B243" s="3"/>
      <c r="C243" s="3"/>
      <c r="D243" s="3"/>
      <c r="E243" s="3"/>
      <c r="F243" s="3"/>
      <c r="G243" s="3"/>
    </row>
    <row r="244" spans="1:7" ht="18" x14ac:dyDescent="0.25">
      <c r="A244" s="3"/>
      <c r="B244" s="3"/>
      <c r="C244" s="3"/>
      <c r="D244" s="3"/>
      <c r="E244" s="3"/>
      <c r="F244" s="3"/>
      <c r="G244" s="3"/>
    </row>
    <row r="245" spans="1:7" ht="18" x14ac:dyDescent="0.25">
      <c r="A245" s="3"/>
      <c r="B245" s="3"/>
      <c r="C245" s="3"/>
      <c r="D245" s="3"/>
      <c r="E245" s="3"/>
      <c r="F245" s="3"/>
      <c r="G245" s="3"/>
    </row>
    <row r="246" spans="1:7" ht="18" x14ac:dyDescent="0.25">
      <c r="A246" s="3"/>
      <c r="B246" s="3"/>
      <c r="C246" s="3"/>
      <c r="D246" s="3"/>
      <c r="E246" s="3"/>
      <c r="F246" s="3"/>
      <c r="G246" s="3"/>
    </row>
    <row r="247" spans="1:7" ht="18" x14ac:dyDescent="0.25">
      <c r="A247" s="3"/>
      <c r="B247" s="3"/>
      <c r="C247" s="3"/>
      <c r="D247" s="3"/>
      <c r="E247" s="3"/>
      <c r="F247" s="3"/>
      <c r="G247" s="3"/>
    </row>
    <row r="248" spans="1:7" ht="18" x14ac:dyDescent="0.25">
      <c r="A248" s="3"/>
      <c r="B248" s="3"/>
      <c r="C248" s="3"/>
      <c r="D248" s="3"/>
      <c r="E248" s="3"/>
    </row>
  </sheetData>
  <mergeCells count="9">
    <mergeCell ref="A45:E45"/>
    <mergeCell ref="A1:E1"/>
    <mergeCell ref="A2:E2"/>
    <mergeCell ref="A5:E5"/>
    <mergeCell ref="A14:E14"/>
    <mergeCell ref="A27:E27"/>
    <mergeCell ref="A42:E42"/>
    <mergeCell ref="A13:B13"/>
    <mergeCell ref="D13:E13"/>
  </mergeCells>
  <pageMargins left="0.51181102362204722" right="0.35433070866141736" top="0.47244094488188981" bottom="0.59055118110236227" header="0.19685039370078741" footer="0.51181102362204722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view="pageBreakPreview" topLeftCell="A25" zoomScale="75" zoomScaleSheetLayoutView="75" workbookViewId="0">
      <selection activeCell="B46" sqref="B46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268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43.5" customHeight="1" x14ac:dyDescent="0.25">
      <c r="A6" s="72" t="s">
        <v>43</v>
      </c>
      <c r="B6" s="79" t="s">
        <v>144</v>
      </c>
      <c r="C6" s="109">
        <v>49.8</v>
      </c>
      <c r="D6" s="129" t="s">
        <v>212</v>
      </c>
      <c r="E6" s="79" t="s">
        <v>143</v>
      </c>
      <c r="F6" s="3"/>
      <c r="G6" s="3"/>
      <c r="H6" s="2"/>
    </row>
    <row r="7" spans="1:8" ht="55.5" customHeight="1" x14ac:dyDescent="0.25">
      <c r="A7" s="110" t="s">
        <v>47</v>
      </c>
      <c r="B7" s="79" t="s">
        <v>46</v>
      </c>
      <c r="C7" s="79">
        <v>50.5</v>
      </c>
      <c r="D7" s="80" t="s">
        <v>204</v>
      </c>
      <c r="E7" s="79" t="s">
        <v>69</v>
      </c>
      <c r="F7" s="3"/>
      <c r="G7" s="3"/>
      <c r="H7" s="2"/>
    </row>
    <row r="8" spans="1:8" ht="55.5" customHeight="1" x14ac:dyDescent="0.25">
      <c r="A8" s="110"/>
      <c r="B8" s="79" t="s">
        <v>97</v>
      </c>
      <c r="C8" s="79">
        <v>10.9</v>
      </c>
      <c r="D8" s="80" t="s">
        <v>245</v>
      </c>
      <c r="E8" s="79" t="s">
        <v>242</v>
      </c>
      <c r="F8" s="3"/>
      <c r="G8" s="3"/>
      <c r="H8" s="2"/>
    </row>
    <row r="9" spans="1:8" ht="55.5" customHeight="1" x14ac:dyDescent="0.25">
      <c r="A9" s="110"/>
      <c r="B9" s="79" t="s">
        <v>243</v>
      </c>
      <c r="C9" s="79">
        <v>13.9</v>
      </c>
      <c r="D9" s="159" t="s">
        <v>244</v>
      </c>
      <c r="E9" s="79" t="s">
        <v>246</v>
      </c>
      <c r="F9" s="3"/>
      <c r="G9" s="3"/>
      <c r="H9" s="2"/>
    </row>
    <row r="10" spans="1:8" ht="55.5" customHeight="1" x14ac:dyDescent="0.25">
      <c r="A10" s="110"/>
      <c r="B10" s="79" t="s">
        <v>247</v>
      </c>
      <c r="C10" s="79">
        <v>14.9</v>
      </c>
      <c r="D10" s="159" t="s">
        <v>244</v>
      </c>
      <c r="E10" s="79" t="s">
        <v>246</v>
      </c>
      <c r="F10" s="3"/>
      <c r="G10" s="3"/>
      <c r="H10" s="2"/>
    </row>
    <row r="11" spans="1:8" ht="55.5" customHeight="1" x14ac:dyDescent="0.25">
      <c r="A11" s="110"/>
      <c r="B11" s="79" t="s">
        <v>248</v>
      </c>
      <c r="C11" s="79">
        <v>19.399999999999999</v>
      </c>
      <c r="D11" s="159" t="s">
        <v>244</v>
      </c>
      <c r="E11" s="79" t="s">
        <v>246</v>
      </c>
      <c r="F11" s="3"/>
      <c r="G11" s="3"/>
      <c r="H11" s="2"/>
    </row>
    <row r="12" spans="1:8" ht="55.5" customHeight="1" thickBot="1" x14ac:dyDescent="0.3">
      <c r="A12" s="171"/>
      <c r="B12" s="162" t="s">
        <v>251</v>
      </c>
      <c r="C12" s="162">
        <v>16.399999999999999</v>
      </c>
      <c r="D12" s="172" t="s">
        <v>249</v>
      </c>
      <c r="E12" s="162" t="s">
        <v>250</v>
      </c>
      <c r="F12" s="3"/>
      <c r="G12" s="3"/>
      <c r="H12" s="2"/>
    </row>
    <row r="13" spans="1:8" ht="33" customHeight="1" x14ac:dyDescent="0.25">
      <c r="A13" s="211"/>
      <c r="B13" s="211"/>
      <c r="C13" s="125">
        <f>SUM(C6:C12)</f>
        <v>175.8</v>
      </c>
      <c r="D13" s="212"/>
      <c r="E13" s="212"/>
      <c r="F13" s="3"/>
      <c r="G13" s="3"/>
      <c r="H13" s="2"/>
    </row>
    <row r="14" spans="1:8" ht="33" customHeight="1" x14ac:dyDescent="0.35">
      <c r="A14" s="213" t="s">
        <v>128</v>
      </c>
      <c r="B14" s="211"/>
      <c r="C14" s="211"/>
      <c r="D14" s="211"/>
      <c r="E14" s="211"/>
      <c r="F14" s="3"/>
      <c r="G14" s="3"/>
      <c r="H14" s="2"/>
    </row>
    <row r="15" spans="1:8" ht="39.75" customHeight="1" x14ac:dyDescent="0.25">
      <c r="A15" s="117" t="s">
        <v>47</v>
      </c>
      <c r="B15" s="149" t="s">
        <v>129</v>
      </c>
      <c r="C15" s="121">
        <v>31.8</v>
      </c>
      <c r="D15" s="109" t="s">
        <v>206</v>
      </c>
      <c r="E15" s="109" t="s">
        <v>131</v>
      </c>
      <c r="F15" s="3"/>
      <c r="G15" s="3"/>
      <c r="H15" s="2"/>
    </row>
    <row r="16" spans="1:8" ht="35.25" customHeight="1" x14ac:dyDescent="0.25">
      <c r="A16" s="112"/>
      <c r="B16" s="132" t="s">
        <v>139</v>
      </c>
      <c r="C16" s="121">
        <v>18.12</v>
      </c>
      <c r="D16" s="109" t="s">
        <v>202</v>
      </c>
      <c r="E16" s="109" t="s">
        <v>132</v>
      </c>
      <c r="F16" s="3"/>
      <c r="G16" s="3"/>
      <c r="H16" s="2"/>
    </row>
    <row r="17" spans="1:8" ht="35.25" customHeight="1" x14ac:dyDescent="0.25">
      <c r="A17" s="112"/>
      <c r="B17" s="132" t="s">
        <v>153</v>
      </c>
      <c r="C17" s="121">
        <v>13.8</v>
      </c>
      <c r="D17" s="109" t="s">
        <v>208</v>
      </c>
      <c r="E17" s="109" t="s">
        <v>155</v>
      </c>
      <c r="F17" s="3"/>
      <c r="G17" s="3"/>
      <c r="H17" s="2"/>
    </row>
    <row r="18" spans="1:8" ht="35.25" customHeight="1" x14ac:dyDescent="0.25">
      <c r="A18" s="112"/>
      <c r="B18" s="132" t="s">
        <v>253</v>
      </c>
      <c r="C18" s="121">
        <v>15.7</v>
      </c>
      <c r="D18" s="109" t="s">
        <v>254</v>
      </c>
      <c r="E18" s="109" t="s">
        <v>155</v>
      </c>
      <c r="F18" s="3"/>
      <c r="G18" s="3"/>
      <c r="H18" s="2"/>
    </row>
    <row r="19" spans="1:8" ht="39" customHeight="1" x14ac:dyDescent="0.25">
      <c r="A19" s="112"/>
      <c r="B19" s="132" t="s">
        <v>179</v>
      </c>
      <c r="C19" s="121">
        <v>13.2</v>
      </c>
      <c r="D19" s="137" t="s">
        <v>210</v>
      </c>
      <c r="E19" s="109" t="s">
        <v>177</v>
      </c>
      <c r="F19" s="3"/>
      <c r="G19" s="3"/>
      <c r="H19" s="2"/>
    </row>
    <row r="20" spans="1:8" ht="35.25" customHeight="1" x14ac:dyDescent="0.25">
      <c r="A20" s="112"/>
      <c r="B20" s="132" t="s">
        <v>236</v>
      </c>
      <c r="C20" s="121">
        <v>31.6</v>
      </c>
      <c r="D20" s="151" t="s">
        <v>237</v>
      </c>
      <c r="E20" s="109" t="s">
        <v>238</v>
      </c>
      <c r="F20" s="3"/>
      <c r="G20" s="3"/>
      <c r="H20" s="2"/>
    </row>
    <row r="21" spans="1:8" ht="35.25" customHeight="1" x14ac:dyDescent="0.25">
      <c r="A21" s="112"/>
      <c r="B21" s="132" t="s">
        <v>239</v>
      </c>
      <c r="C21" s="121">
        <v>32.299999999999997</v>
      </c>
      <c r="D21" s="151" t="s">
        <v>240</v>
      </c>
      <c r="E21" s="109" t="s">
        <v>241</v>
      </c>
      <c r="F21" s="3"/>
      <c r="G21" s="3"/>
      <c r="H21" s="2"/>
    </row>
    <row r="22" spans="1:8" ht="39" customHeight="1" x14ac:dyDescent="0.25">
      <c r="A22" s="112"/>
      <c r="B22" s="132" t="s">
        <v>259</v>
      </c>
      <c r="C22" s="121">
        <v>9.6</v>
      </c>
      <c r="D22" s="151" t="s">
        <v>260</v>
      </c>
      <c r="E22" s="109" t="s">
        <v>261</v>
      </c>
      <c r="F22" s="3"/>
      <c r="G22" s="3"/>
      <c r="H22" s="2"/>
    </row>
    <row r="23" spans="1:8" ht="39" customHeight="1" x14ac:dyDescent="0.25">
      <c r="A23" s="112"/>
      <c r="B23" s="132" t="s">
        <v>262</v>
      </c>
      <c r="C23" s="121">
        <v>12.8</v>
      </c>
      <c r="D23" s="151" t="s">
        <v>263</v>
      </c>
      <c r="E23" s="109" t="s">
        <v>177</v>
      </c>
      <c r="F23" s="3"/>
      <c r="G23" s="3"/>
      <c r="H23" s="2"/>
    </row>
    <row r="24" spans="1:8" ht="39" customHeight="1" x14ac:dyDescent="0.25">
      <c r="A24" s="117" t="s">
        <v>133</v>
      </c>
      <c r="B24" s="149" t="s">
        <v>134</v>
      </c>
      <c r="C24" s="121">
        <v>32.5</v>
      </c>
      <c r="D24" s="109" t="s">
        <v>202</v>
      </c>
      <c r="E24" s="109" t="s">
        <v>132</v>
      </c>
      <c r="F24" s="3"/>
      <c r="G24" s="3"/>
      <c r="H24" s="2"/>
    </row>
    <row r="25" spans="1:8" ht="33" customHeight="1" thickBot="1" x14ac:dyDescent="0.3">
      <c r="A25" s="167"/>
      <c r="B25" s="168" t="s">
        <v>183</v>
      </c>
      <c r="C25" s="169">
        <v>11.66</v>
      </c>
      <c r="D25" s="170" t="s">
        <v>190</v>
      </c>
      <c r="E25" s="162" t="s">
        <v>211</v>
      </c>
      <c r="F25" s="3"/>
      <c r="G25" s="3"/>
      <c r="H25" s="2"/>
    </row>
    <row r="26" spans="1:8" ht="36.75" customHeight="1" x14ac:dyDescent="0.25">
      <c r="A26" s="130"/>
      <c r="B26" s="131"/>
      <c r="C26" s="173">
        <f>SUM(C15:C25)</f>
        <v>223.07999999999998</v>
      </c>
      <c r="D26" s="19"/>
      <c r="E26" s="19"/>
      <c r="F26" s="3"/>
      <c r="G26" s="3"/>
      <c r="H26" s="2"/>
    </row>
    <row r="27" spans="1:8" ht="52.5" customHeight="1" thickBot="1" x14ac:dyDescent="0.35">
      <c r="A27" s="202" t="s">
        <v>118</v>
      </c>
      <c r="B27" s="202"/>
      <c r="C27" s="202"/>
      <c r="D27" s="202"/>
      <c r="E27" s="202"/>
      <c r="F27" s="3"/>
      <c r="G27" s="3"/>
      <c r="H27" s="2"/>
    </row>
    <row r="28" spans="1:8" ht="37.5" customHeight="1" x14ac:dyDescent="0.25">
      <c r="A28" s="74" t="s">
        <v>48</v>
      </c>
      <c r="B28" s="18" t="s">
        <v>226</v>
      </c>
      <c r="C28" s="139">
        <v>16.7</v>
      </c>
      <c r="D28" s="102" t="s">
        <v>198</v>
      </c>
      <c r="E28" s="14" t="s">
        <v>76</v>
      </c>
      <c r="F28" s="3"/>
      <c r="G28" s="3"/>
      <c r="H28" s="2"/>
    </row>
    <row r="29" spans="1:8" ht="39.75" customHeight="1" x14ac:dyDescent="0.25">
      <c r="A29" s="32"/>
      <c r="B29" s="18" t="s">
        <v>225</v>
      </c>
      <c r="C29" s="139">
        <v>21.1</v>
      </c>
      <c r="D29" s="102" t="s">
        <v>197</v>
      </c>
      <c r="E29" s="14" t="s">
        <v>78</v>
      </c>
      <c r="F29" s="3"/>
      <c r="G29" s="3"/>
      <c r="H29" s="2"/>
    </row>
    <row r="30" spans="1:8" ht="35.25" customHeight="1" x14ac:dyDescent="0.25">
      <c r="A30" s="32"/>
      <c r="B30" s="18" t="s">
        <v>224</v>
      </c>
      <c r="C30" s="139">
        <v>17.5</v>
      </c>
      <c r="D30" s="102" t="s">
        <v>196</v>
      </c>
      <c r="E30" s="14" t="s">
        <v>80</v>
      </c>
      <c r="F30" s="3"/>
      <c r="G30" s="3"/>
      <c r="H30" s="2"/>
    </row>
    <row r="31" spans="1:8" ht="37.5" customHeight="1" x14ac:dyDescent="0.25">
      <c r="A31" s="32"/>
      <c r="B31" s="18" t="s">
        <v>223</v>
      </c>
      <c r="C31" s="139">
        <v>21.6</v>
      </c>
      <c r="D31" s="102" t="s">
        <v>195</v>
      </c>
      <c r="E31" s="14" t="s">
        <v>80</v>
      </c>
      <c r="F31" s="3"/>
      <c r="G31" s="3"/>
      <c r="H31" s="2"/>
    </row>
    <row r="32" spans="1:8" ht="35.25" customHeight="1" x14ac:dyDescent="0.25">
      <c r="A32" s="32"/>
      <c r="B32" s="18" t="s">
        <v>51</v>
      </c>
      <c r="C32" s="139">
        <v>41.1</v>
      </c>
      <c r="D32" s="102" t="s">
        <v>192</v>
      </c>
      <c r="E32" s="14" t="s">
        <v>83</v>
      </c>
      <c r="F32" s="3"/>
      <c r="G32" s="3"/>
    </row>
    <row r="33" spans="1:8" ht="39.75" customHeight="1" x14ac:dyDescent="0.25">
      <c r="A33" s="98"/>
      <c r="B33" s="100" t="s">
        <v>233</v>
      </c>
      <c r="C33" s="156">
        <v>25</v>
      </c>
      <c r="D33" s="152" t="s">
        <v>234</v>
      </c>
      <c r="E33" s="25" t="s">
        <v>235</v>
      </c>
      <c r="F33" s="3"/>
      <c r="G33" s="3"/>
    </row>
    <row r="34" spans="1:8" ht="39.75" customHeight="1" x14ac:dyDescent="0.25">
      <c r="A34" s="98"/>
      <c r="B34" s="100" t="s">
        <v>221</v>
      </c>
      <c r="C34" s="140">
        <v>21.1</v>
      </c>
      <c r="D34" s="152" t="s">
        <v>230</v>
      </c>
      <c r="E34" s="25" t="s">
        <v>88</v>
      </c>
      <c r="F34" s="3"/>
      <c r="G34" s="3"/>
    </row>
    <row r="35" spans="1:8" ht="35.25" customHeight="1" x14ac:dyDescent="0.25">
      <c r="A35" s="135" t="s">
        <v>59</v>
      </c>
      <c r="B35" s="100" t="s">
        <v>228</v>
      </c>
      <c r="C35" s="140">
        <v>21.1</v>
      </c>
      <c r="D35" s="103" t="s">
        <v>191</v>
      </c>
      <c r="E35" s="25" t="s">
        <v>85</v>
      </c>
      <c r="F35" s="3"/>
      <c r="G35" s="3"/>
    </row>
    <row r="36" spans="1:8" ht="35.25" customHeight="1" x14ac:dyDescent="0.25">
      <c r="A36" s="135"/>
      <c r="B36" s="100" t="s">
        <v>255</v>
      </c>
      <c r="C36" s="140">
        <v>21.5</v>
      </c>
      <c r="D36" s="152" t="s">
        <v>252</v>
      </c>
      <c r="E36" s="25" t="s">
        <v>76</v>
      </c>
      <c r="F36" s="3"/>
      <c r="G36" s="3"/>
    </row>
    <row r="37" spans="1:8" ht="35.25" customHeight="1" x14ac:dyDescent="0.25">
      <c r="A37" s="135"/>
      <c r="B37" s="100" t="s">
        <v>256</v>
      </c>
      <c r="C37" s="140">
        <v>38.299999999999997</v>
      </c>
      <c r="D37" s="152" t="s">
        <v>257</v>
      </c>
      <c r="E37" s="25" t="s">
        <v>76</v>
      </c>
      <c r="F37" s="3"/>
      <c r="G37" s="3"/>
    </row>
    <row r="38" spans="1:8" ht="29.25" customHeight="1" thickBot="1" x14ac:dyDescent="0.3">
      <c r="A38" s="161"/>
      <c r="B38" s="162" t="s">
        <v>229</v>
      </c>
      <c r="C38" s="163">
        <v>21.3</v>
      </c>
      <c r="D38" s="104" t="s">
        <v>193</v>
      </c>
      <c r="E38" s="95" t="s">
        <v>148</v>
      </c>
      <c r="F38" s="3"/>
      <c r="G38" s="3"/>
    </row>
    <row r="39" spans="1:8" ht="30.75" customHeight="1" x14ac:dyDescent="0.25">
      <c r="A39" s="119"/>
      <c r="B39" s="34"/>
      <c r="C39" s="173">
        <f>SUM(C28:C38)</f>
        <v>266.3</v>
      </c>
      <c r="D39" s="97"/>
      <c r="E39" s="34"/>
      <c r="F39" s="3"/>
      <c r="G39" s="3"/>
    </row>
    <row r="40" spans="1:8" ht="52.5" customHeight="1" thickBot="1" x14ac:dyDescent="0.35">
      <c r="A40" s="202" t="s">
        <v>216</v>
      </c>
      <c r="B40" s="202"/>
      <c r="C40" s="202"/>
      <c r="D40" s="202"/>
      <c r="E40" s="202"/>
      <c r="F40" s="3"/>
      <c r="G40" s="3"/>
      <c r="H40" s="2"/>
    </row>
    <row r="41" spans="1:8" ht="51" customHeight="1" thickBot="1" x14ac:dyDescent="0.3">
      <c r="A41" s="154" t="s">
        <v>217</v>
      </c>
      <c r="B41" s="57" t="s">
        <v>218</v>
      </c>
      <c r="C41" s="155">
        <v>27.3</v>
      </c>
      <c r="D41" s="158" t="s">
        <v>219</v>
      </c>
      <c r="E41" s="52" t="s">
        <v>76</v>
      </c>
      <c r="F41" s="3"/>
      <c r="G41" s="3"/>
      <c r="H41" s="2"/>
    </row>
    <row r="42" spans="1:8" ht="36.75" customHeight="1" x14ac:dyDescent="0.25">
      <c r="A42" s="130"/>
      <c r="B42" s="131"/>
      <c r="C42" s="173">
        <f>SUM(C41)</f>
        <v>27.3</v>
      </c>
      <c r="D42" s="19"/>
      <c r="E42" s="19"/>
      <c r="F42" s="3"/>
      <c r="G42" s="3"/>
      <c r="H42" s="2"/>
    </row>
    <row r="43" spans="1:8" ht="42" customHeight="1" thickBot="1" x14ac:dyDescent="0.35">
      <c r="A43" s="206" t="s">
        <v>103</v>
      </c>
      <c r="B43" s="206"/>
      <c r="C43" s="206"/>
      <c r="D43" s="206"/>
      <c r="E43" s="206"/>
      <c r="F43" s="3"/>
      <c r="G43" s="3"/>
    </row>
    <row r="44" spans="1:8" ht="42" customHeight="1" thickBot="1" x14ac:dyDescent="0.3">
      <c r="A44" s="164" t="s">
        <v>104</v>
      </c>
      <c r="B44" s="165" t="s">
        <v>105</v>
      </c>
      <c r="C44" s="166">
        <v>13.2</v>
      </c>
      <c r="D44" s="174" t="s">
        <v>258</v>
      </c>
      <c r="E44" s="52" t="s">
        <v>76</v>
      </c>
      <c r="F44" s="3"/>
      <c r="G44" s="3"/>
    </row>
    <row r="45" spans="1:8" ht="36.75" customHeight="1" x14ac:dyDescent="0.25">
      <c r="A45" s="130"/>
      <c r="B45" s="131"/>
      <c r="C45" s="173">
        <f>SUM(C44)</f>
        <v>13.2</v>
      </c>
      <c r="D45" s="19"/>
      <c r="E45" s="19"/>
      <c r="F45" s="3"/>
      <c r="G45" s="3"/>
      <c r="H45" s="2"/>
    </row>
    <row r="46" spans="1:8" ht="52.5" customHeight="1" x14ac:dyDescent="0.3">
      <c r="A46" s="153"/>
      <c r="B46" s="153"/>
      <c r="C46" s="153"/>
      <c r="D46" s="153"/>
      <c r="E46" s="153"/>
      <c r="F46" s="3"/>
      <c r="G46" s="3"/>
      <c r="H46" s="2"/>
    </row>
    <row r="47" spans="1:8" ht="29.25" customHeight="1" x14ac:dyDescent="0.25">
      <c r="A47" s="119"/>
      <c r="B47" s="34"/>
      <c r="C47" s="125"/>
      <c r="D47" s="97"/>
      <c r="E47" s="34"/>
      <c r="F47" s="3"/>
      <c r="G47" s="3"/>
    </row>
    <row r="48" spans="1:8" ht="18" x14ac:dyDescent="0.25">
      <c r="A48" s="89" t="s">
        <v>86</v>
      </c>
      <c r="B48" s="21"/>
      <c r="C48" s="160">
        <f>C13+C26+C39+C42+C45</f>
        <v>705.68000000000006</v>
      </c>
      <c r="D48" s="21"/>
      <c r="E48" s="21"/>
      <c r="F48" s="3"/>
      <c r="G48" s="3"/>
    </row>
    <row r="49" spans="1:7" ht="18" x14ac:dyDescent="0.25">
      <c r="A49" s="21"/>
      <c r="B49" s="21"/>
      <c r="C49" s="21"/>
      <c r="D49" s="3"/>
      <c r="E49" s="3"/>
      <c r="F49" s="3"/>
      <c r="G49" s="3"/>
    </row>
    <row r="50" spans="1:7" ht="18" x14ac:dyDescent="0.25">
      <c r="A50" s="21"/>
      <c r="B50" s="21"/>
      <c r="C50" s="21"/>
      <c r="D50" s="3"/>
      <c r="E50" s="3"/>
      <c r="F50" s="3"/>
      <c r="G50" s="3"/>
    </row>
    <row r="51" spans="1:7" ht="18" x14ac:dyDescent="0.25">
      <c r="A51" s="21"/>
      <c r="B51" s="21"/>
      <c r="C51" s="21"/>
      <c r="D51" s="3"/>
      <c r="E51" s="3"/>
      <c r="F51" s="3"/>
      <c r="G51" s="3"/>
    </row>
    <row r="52" spans="1:7" ht="18" x14ac:dyDescent="0.25">
      <c r="A52" s="21"/>
      <c r="B52" s="21"/>
      <c r="C52" s="21"/>
      <c r="D52" s="3"/>
      <c r="E52" s="3"/>
      <c r="F52" s="3"/>
      <c r="G52" s="3"/>
    </row>
    <row r="53" spans="1:7" ht="18" x14ac:dyDescent="0.25">
      <c r="A53" s="21"/>
      <c r="B53" s="21"/>
      <c r="C53" s="21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  <row r="242" spans="1:7" ht="18" x14ac:dyDescent="0.25">
      <c r="A242" s="3"/>
      <c r="B242" s="3"/>
      <c r="C242" s="3"/>
      <c r="D242" s="3"/>
      <c r="E242" s="3"/>
      <c r="F242" s="3"/>
      <c r="G242" s="3"/>
    </row>
    <row r="243" spans="1:7" ht="18" x14ac:dyDescent="0.25">
      <c r="A243" s="3"/>
      <c r="B243" s="3"/>
      <c r="C243" s="3"/>
      <c r="D243" s="3"/>
      <c r="E243" s="3"/>
      <c r="F243" s="3"/>
      <c r="G243" s="3"/>
    </row>
    <row r="244" spans="1:7" ht="18" x14ac:dyDescent="0.25">
      <c r="A244" s="3"/>
      <c r="B244" s="3"/>
      <c r="C244" s="3"/>
      <c r="D244" s="3"/>
      <c r="E244" s="3"/>
      <c r="F244" s="3"/>
      <c r="G244" s="3"/>
    </row>
    <row r="245" spans="1:7" ht="18" x14ac:dyDescent="0.25">
      <c r="A245" s="3"/>
      <c r="B245" s="3"/>
      <c r="C245" s="3"/>
      <c r="D245" s="3"/>
      <c r="E245" s="3"/>
      <c r="F245" s="3"/>
      <c r="G245" s="3"/>
    </row>
    <row r="246" spans="1:7" ht="18" x14ac:dyDescent="0.25">
      <c r="A246" s="3"/>
      <c r="B246" s="3"/>
      <c r="C246" s="3"/>
      <c r="D246" s="3"/>
      <c r="E246" s="3"/>
    </row>
  </sheetData>
  <mergeCells count="9">
    <mergeCell ref="A27:E27"/>
    <mergeCell ref="A40:E40"/>
    <mergeCell ref="A43:E43"/>
    <mergeCell ref="A1:E1"/>
    <mergeCell ref="A2:E2"/>
    <mergeCell ref="A5:E5"/>
    <mergeCell ref="A13:B13"/>
    <mergeCell ref="D13:E13"/>
    <mergeCell ref="A14:E14"/>
  </mergeCells>
  <pageMargins left="0.51181102362204722" right="0.35433070866141736" top="0.47244094488188981" bottom="0.59055118110236227" header="0.19685039370078741" footer="0.51181102362204722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view="pageBreakPreview" topLeftCell="A17" zoomScale="75" zoomScaleSheetLayoutView="75" workbookViewId="0">
      <selection activeCell="A26" sqref="A26:IV26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269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43.5" customHeight="1" x14ac:dyDescent="0.25">
      <c r="A6" s="72" t="s">
        <v>43</v>
      </c>
      <c r="B6" s="79" t="s">
        <v>144</v>
      </c>
      <c r="C6" s="109">
        <v>49.8</v>
      </c>
      <c r="D6" s="129" t="s">
        <v>212</v>
      </c>
      <c r="E6" s="79" t="s">
        <v>143</v>
      </c>
      <c r="F6" s="3"/>
      <c r="G6" s="3"/>
      <c r="H6" s="2"/>
    </row>
    <row r="7" spans="1:8" ht="55.5" customHeight="1" x14ac:dyDescent="0.25">
      <c r="A7" s="110" t="s">
        <v>47</v>
      </c>
      <c r="B7" s="79" t="s">
        <v>46</v>
      </c>
      <c r="C7" s="79">
        <v>50.5</v>
      </c>
      <c r="D7" s="80" t="s">
        <v>204</v>
      </c>
      <c r="E7" s="79" t="s">
        <v>69</v>
      </c>
      <c r="F7" s="3"/>
      <c r="G7" s="3"/>
      <c r="H7" s="2"/>
    </row>
    <row r="8" spans="1:8" ht="55.5" customHeight="1" x14ac:dyDescent="0.25">
      <c r="A8" s="110"/>
      <c r="B8" s="79" t="s">
        <v>97</v>
      </c>
      <c r="C8" s="79">
        <v>10.9</v>
      </c>
      <c r="D8" s="80" t="s">
        <v>245</v>
      </c>
      <c r="E8" s="79" t="s">
        <v>242</v>
      </c>
      <c r="F8" s="3"/>
      <c r="G8" s="3"/>
      <c r="H8" s="2"/>
    </row>
    <row r="9" spans="1:8" ht="55.5" customHeight="1" x14ac:dyDescent="0.25">
      <c r="A9" s="110"/>
      <c r="B9" s="79" t="s">
        <v>247</v>
      </c>
      <c r="C9" s="79">
        <v>14.9</v>
      </c>
      <c r="D9" s="159" t="s">
        <v>244</v>
      </c>
      <c r="E9" s="79" t="s">
        <v>246</v>
      </c>
      <c r="F9" s="3"/>
      <c r="G9" s="3"/>
      <c r="H9" s="2"/>
    </row>
    <row r="10" spans="1:8" ht="55.5" customHeight="1" x14ac:dyDescent="0.25">
      <c r="A10" s="110"/>
      <c r="B10" s="79" t="s">
        <v>248</v>
      </c>
      <c r="C10" s="79">
        <v>19.399999999999999</v>
      </c>
      <c r="D10" s="159" t="s">
        <v>244</v>
      </c>
      <c r="E10" s="79" t="s">
        <v>246</v>
      </c>
      <c r="F10" s="3"/>
      <c r="G10" s="3"/>
      <c r="H10" s="2"/>
    </row>
    <row r="11" spans="1:8" ht="55.5" customHeight="1" thickBot="1" x14ac:dyDescent="0.3">
      <c r="A11" s="171"/>
      <c r="B11" s="162" t="s">
        <v>251</v>
      </c>
      <c r="C11" s="162">
        <v>16.399999999999999</v>
      </c>
      <c r="D11" s="172" t="s">
        <v>249</v>
      </c>
      <c r="E11" s="162" t="s">
        <v>250</v>
      </c>
      <c r="F11" s="3"/>
      <c r="G11" s="3"/>
      <c r="H11" s="2"/>
    </row>
    <row r="12" spans="1:8" ht="33" customHeight="1" x14ac:dyDescent="0.25">
      <c r="A12" s="211"/>
      <c r="B12" s="211"/>
      <c r="C12" s="125">
        <f>SUM(C6:C11)</f>
        <v>161.9</v>
      </c>
      <c r="D12" s="212"/>
      <c r="E12" s="212"/>
      <c r="F12" s="3"/>
      <c r="G12" s="3"/>
      <c r="H12" s="2"/>
    </row>
    <row r="13" spans="1:8" ht="33" customHeight="1" x14ac:dyDescent="0.35">
      <c r="A13" s="213" t="s">
        <v>128</v>
      </c>
      <c r="B13" s="211"/>
      <c r="C13" s="211"/>
      <c r="D13" s="211"/>
      <c r="E13" s="211"/>
      <c r="F13" s="3"/>
      <c r="G13" s="3"/>
      <c r="H13" s="2"/>
    </row>
    <row r="14" spans="1:8" ht="39.75" customHeight="1" x14ac:dyDescent="0.25">
      <c r="A14" s="117" t="s">
        <v>47</v>
      </c>
      <c r="B14" s="149" t="s">
        <v>129</v>
      </c>
      <c r="C14" s="121">
        <v>31.8</v>
      </c>
      <c r="D14" s="109" t="s">
        <v>206</v>
      </c>
      <c r="E14" s="109" t="s">
        <v>131</v>
      </c>
      <c r="F14" s="3"/>
      <c r="G14" s="3"/>
      <c r="H14" s="2"/>
    </row>
    <row r="15" spans="1:8" ht="35.25" customHeight="1" x14ac:dyDescent="0.25">
      <c r="A15" s="112"/>
      <c r="B15" s="132" t="s">
        <v>139</v>
      </c>
      <c r="C15" s="121">
        <v>18.12</v>
      </c>
      <c r="D15" s="109" t="s">
        <v>202</v>
      </c>
      <c r="E15" s="109" t="s">
        <v>132</v>
      </c>
      <c r="F15" s="3"/>
      <c r="G15" s="3"/>
      <c r="H15" s="2"/>
    </row>
    <row r="16" spans="1:8" ht="35.25" customHeight="1" x14ac:dyDescent="0.25">
      <c r="A16" s="112"/>
      <c r="B16" s="132" t="s">
        <v>153</v>
      </c>
      <c r="C16" s="121">
        <v>13.8</v>
      </c>
      <c r="D16" s="109" t="s">
        <v>208</v>
      </c>
      <c r="E16" s="109" t="s">
        <v>155</v>
      </c>
      <c r="F16" s="3"/>
      <c r="G16" s="3"/>
      <c r="H16" s="2"/>
    </row>
    <row r="17" spans="1:8" ht="35.25" customHeight="1" x14ac:dyDescent="0.25">
      <c r="A17" s="112"/>
      <c r="B17" s="132" t="s">
        <v>253</v>
      </c>
      <c r="C17" s="121">
        <v>15.7</v>
      </c>
      <c r="D17" s="109" t="s">
        <v>254</v>
      </c>
      <c r="E17" s="109" t="s">
        <v>155</v>
      </c>
      <c r="F17" s="3"/>
      <c r="G17" s="3"/>
      <c r="H17" s="2"/>
    </row>
    <row r="18" spans="1:8" ht="39" customHeight="1" x14ac:dyDescent="0.25">
      <c r="A18" s="112"/>
      <c r="B18" s="132" t="s">
        <v>179</v>
      </c>
      <c r="C18" s="121">
        <v>13.2</v>
      </c>
      <c r="D18" s="137" t="s">
        <v>210</v>
      </c>
      <c r="E18" s="109" t="s">
        <v>177</v>
      </c>
      <c r="F18" s="3"/>
      <c r="G18" s="3"/>
      <c r="H18" s="2"/>
    </row>
    <row r="19" spans="1:8" ht="35.25" customHeight="1" x14ac:dyDescent="0.25">
      <c r="A19" s="112"/>
      <c r="B19" s="132" t="s">
        <v>236</v>
      </c>
      <c r="C19" s="121">
        <v>31.6</v>
      </c>
      <c r="D19" s="151" t="s">
        <v>237</v>
      </c>
      <c r="E19" s="109" t="s">
        <v>238</v>
      </c>
      <c r="F19" s="3"/>
      <c r="G19" s="3"/>
      <c r="H19" s="2"/>
    </row>
    <row r="20" spans="1:8" ht="35.25" customHeight="1" x14ac:dyDescent="0.25">
      <c r="A20" s="112"/>
      <c r="B20" s="132" t="s">
        <v>239</v>
      </c>
      <c r="C20" s="121">
        <v>32.299999999999997</v>
      </c>
      <c r="D20" s="151" t="s">
        <v>240</v>
      </c>
      <c r="E20" s="109" t="s">
        <v>241</v>
      </c>
      <c r="F20" s="3"/>
      <c r="G20" s="3"/>
      <c r="H20" s="2"/>
    </row>
    <row r="21" spans="1:8" ht="39" customHeight="1" x14ac:dyDescent="0.25">
      <c r="A21" s="112"/>
      <c r="B21" s="132" t="s">
        <v>259</v>
      </c>
      <c r="C21" s="121">
        <v>9.6</v>
      </c>
      <c r="D21" s="151" t="s">
        <v>260</v>
      </c>
      <c r="E21" s="109" t="s">
        <v>261</v>
      </c>
      <c r="F21" s="3"/>
      <c r="G21" s="3"/>
      <c r="H21" s="2"/>
    </row>
    <row r="22" spans="1:8" ht="39" customHeight="1" x14ac:dyDescent="0.25">
      <c r="A22" s="117" t="s">
        <v>133</v>
      </c>
      <c r="B22" s="149" t="s">
        <v>134</v>
      </c>
      <c r="C22" s="121">
        <v>32.5</v>
      </c>
      <c r="D22" s="109" t="s">
        <v>202</v>
      </c>
      <c r="E22" s="109" t="s">
        <v>132</v>
      </c>
      <c r="F22" s="3"/>
      <c r="G22" s="3"/>
      <c r="H22" s="2"/>
    </row>
    <row r="23" spans="1:8" ht="33" customHeight="1" thickBot="1" x14ac:dyDescent="0.3">
      <c r="A23" s="167"/>
      <c r="B23" s="168" t="s">
        <v>183</v>
      </c>
      <c r="C23" s="169">
        <v>11.66</v>
      </c>
      <c r="D23" s="170" t="s">
        <v>190</v>
      </c>
      <c r="E23" s="162" t="s">
        <v>211</v>
      </c>
      <c r="F23" s="3"/>
      <c r="G23" s="3"/>
      <c r="H23" s="2"/>
    </row>
    <row r="24" spans="1:8" ht="36.75" customHeight="1" x14ac:dyDescent="0.25">
      <c r="A24" s="130"/>
      <c r="B24" s="131"/>
      <c r="C24" s="173">
        <f>SUM(C14:C23)</f>
        <v>210.27999999999997</v>
      </c>
      <c r="D24" s="19"/>
      <c r="E24" s="19"/>
      <c r="F24" s="3"/>
      <c r="G24" s="3"/>
      <c r="H24" s="2"/>
    </row>
    <row r="25" spans="1:8" ht="52.5" customHeight="1" thickBot="1" x14ac:dyDescent="0.35">
      <c r="A25" s="202" t="s">
        <v>118</v>
      </c>
      <c r="B25" s="202"/>
      <c r="C25" s="202"/>
      <c r="D25" s="202"/>
      <c r="E25" s="202"/>
      <c r="F25" s="3"/>
      <c r="G25" s="3"/>
      <c r="H25" s="2"/>
    </row>
    <row r="26" spans="1:8" ht="52.5" customHeight="1" thickBot="1" x14ac:dyDescent="0.3">
      <c r="A26" s="74" t="s">
        <v>47</v>
      </c>
      <c r="B26" s="75" t="s">
        <v>265</v>
      </c>
      <c r="C26" s="138">
        <v>29.3</v>
      </c>
      <c r="D26" s="175" t="s">
        <v>266</v>
      </c>
      <c r="E26" s="24" t="s">
        <v>267</v>
      </c>
      <c r="F26" s="3"/>
      <c r="G26" s="3"/>
      <c r="H26" s="2"/>
    </row>
    <row r="27" spans="1:8" ht="37.5" customHeight="1" x14ac:dyDescent="0.25">
      <c r="A27" s="74" t="s">
        <v>48</v>
      </c>
      <c r="B27" s="18" t="s">
        <v>226</v>
      </c>
      <c r="C27" s="139">
        <v>16.7</v>
      </c>
      <c r="D27" s="102" t="s">
        <v>198</v>
      </c>
      <c r="E27" s="14" t="s">
        <v>76</v>
      </c>
      <c r="F27" s="3"/>
      <c r="G27" s="3"/>
      <c r="H27" s="2"/>
    </row>
    <row r="28" spans="1:8" ht="39.75" customHeight="1" x14ac:dyDescent="0.25">
      <c r="A28" s="32"/>
      <c r="B28" s="18" t="s">
        <v>225</v>
      </c>
      <c r="C28" s="139">
        <v>21.1</v>
      </c>
      <c r="D28" s="102" t="s">
        <v>197</v>
      </c>
      <c r="E28" s="14" t="s">
        <v>78</v>
      </c>
      <c r="F28" s="3"/>
      <c r="G28" s="3"/>
      <c r="H28" s="2"/>
    </row>
    <row r="29" spans="1:8" ht="35.25" customHeight="1" x14ac:dyDescent="0.25">
      <c r="A29" s="32"/>
      <c r="B29" s="18" t="s">
        <v>224</v>
      </c>
      <c r="C29" s="139">
        <v>17.5</v>
      </c>
      <c r="D29" s="102" t="s">
        <v>196</v>
      </c>
      <c r="E29" s="14" t="s">
        <v>80</v>
      </c>
      <c r="F29" s="3"/>
      <c r="G29" s="3"/>
      <c r="H29" s="2"/>
    </row>
    <row r="30" spans="1:8" ht="37.5" customHeight="1" x14ac:dyDescent="0.25">
      <c r="A30" s="32"/>
      <c r="B30" s="18" t="s">
        <v>223</v>
      </c>
      <c r="C30" s="139">
        <v>21.6</v>
      </c>
      <c r="D30" s="102" t="s">
        <v>195</v>
      </c>
      <c r="E30" s="14" t="s">
        <v>80</v>
      </c>
      <c r="F30" s="3"/>
      <c r="G30" s="3"/>
      <c r="H30" s="2"/>
    </row>
    <row r="31" spans="1:8" ht="35.25" customHeight="1" x14ac:dyDescent="0.25">
      <c r="A31" s="32"/>
      <c r="B31" s="18" t="s">
        <v>51</v>
      </c>
      <c r="C31" s="139">
        <v>41.1</v>
      </c>
      <c r="D31" s="102" t="s">
        <v>192</v>
      </c>
      <c r="E31" s="14" t="s">
        <v>83</v>
      </c>
      <c r="F31" s="3"/>
      <c r="G31" s="3"/>
    </row>
    <row r="32" spans="1:8" ht="39.75" customHeight="1" x14ac:dyDescent="0.25">
      <c r="A32" s="98"/>
      <c r="B32" s="100" t="s">
        <v>233</v>
      </c>
      <c r="C32" s="156">
        <v>25</v>
      </c>
      <c r="D32" s="152" t="s">
        <v>234</v>
      </c>
      <c r="E32" s="25" t="s">
        <v>235</v>
      </c>
      <c r="F32" s="3"/>
      <c r="G32" s="3"/>
    </row>
    <row r="33" spans="1:8" ht="39.75" customHeight="1" x14ac:dyDescent="0.25">
      <c r="A33" s="98"/>
      <c r="B33" s="100" t="s">
        <v>221</v>
      </c>
      <c r="C33" s="140">
        <v>21.1</v>
      </c>
      <c r="D33" s="152" t="s">
        <v>230</v>
      </c>
      <c r="E33" s="25" t="s">
        <v>88</v>
      </c>
      <c r="F33" s="3"/>
      <c r="G33" s="3"/>
    </row>
    <row r="34" spans="1:8" ht="35.25" customHeight="1" x14ac:dyDescent="0.25">
      <c r="A34" s="135" t="s">
        <v>59</v>
      </c>
      <c r="B34" s="100" t="s">
        <v>228</v>
      </c>
      <c r="C34" s="140">
        <v>21.1</v>
      </c>
      <c r="D34" s="103" t="s">
        <v>191</v>
      </c>
      <c r="E34" s="25" t="s">
        <v>85</v>
      </c>
      <c r="F34" s="3"/>
      <c r="G34" s="3"/>
    </row>
    <row r="35" spans="1:8" ht="35.25" customHeight="1" x14ac:dyDescent="0.25">
      <c r="A35" s="135"/>
      <c r="B35" s="100" t="s">
        <v>255</v>
      </c>
      <c r="C35" s="140">
        <v>21.5</v>
      </c>
      <c r="D35" s="152" t="s">
        <v>252</v>
      </c>
      <c r="E35" s="25" t="s">
        <v>76</v>
      </c>
      <c r="F35" s="3"/>
      <c r="G35" s="3"/>
    </row>
    <row r="36" spans="1:8" ht="35.25" customHeight="1" x14ac:dyDescent="0.25">
      <c r="A36" s="135"/>
      <c r="B36" s="100" t="s">
        <v>256</v>
      </c>
      <c r="C36" s="140">
        <v>38.299999999999997</v>
      </c>
      <c r="D36" s="152" t="s">
        <v>257</v>
      </c>
      <c r="E36" s="25" t="s">
        <v>76</v>
      </c>
      <c r="F36" s="3"/>
      <c r="G36" s="3"/>
    </row>
    <row r="37" spans="1:8" ht="29.25" customHeight="1" thickBot="1" x14ac:dyDescent="0.3">
      <c r="A37" s="161"/>
      <c r="B37" s="162" t="s">
        <v>229</v>
      </c>
      <c r="C37" s="163">
        <v>21.3</v>
      </c>
      <c r="D37" s="104" t="s">
        <v>193</v>
      </c>
      <c r="E37" s="95" t="s">
        <v>148</v>
      </c>
      <c r="F37" s="3"/>
      <c r="G37" s="3"/>
    </row>
    <row r="38" spans="1:8" ht="30.75" customHeight="1" x14ac:dyDescent="0.25">
      <c r="A38" s="119"/>
      <c r="B38" s="34"/>
      <c r="C38" s="173">
        <f>SUM(C26:C37)</f>
        <v>295.59999999999997</v>
      </c>
      <c r="D38" s="97"/>
      <c r="E38" s="34"/>
      <c r="F38" s="3"/>
      <c r="G38" s="3"/>
    </row>
    <row r="39" spans="1:8" ht="52.5" customHeight="1" thickBot="1" x14ac:dyDescent="0.35">
      <c r="A39" s="202" t="s">
        <v>216</v>
      </c>
      <c r="B39" s="202"/>
      <c r="C39" s="202"/>
      <c r="D39" s="202"/>
      <c r="E39" s="202"/>
      <c r="F39" s="3"/>
      <c r="G39" s="3"/>
      <c r="H39" s="2"/>
    </row>
    <row r="40" spans="1:8" ht="51" customHeight="1" thickBot="1" x14ac:dyDescent="0.3">
      <c r="A40" s="154" t="s">
        <v>217</v>
      </c>
      <c r="B40" s="57" t="s">
        <v>218</v>
      </c>
      <c r="C40" s="155">
        <v>27.3</v>
      </c>
      <c r="D40" s="158" t="s">
        <v>219</v>
      </c>
      <c r="E40" s="52" t="s">
        <v>76</v>
      </c>
      <c r="F40" s="3"/>
      <c r="G40" s="3"/>
      <c r="H40" s="2"/>
    </row>
    <row r="41" spans="1:8" ht="36.75" customHeight="1" x14ac:dyDescent="0.25">
      <c r="A41" s="130"/>
      <c r="B41" s="131"/>
      <c r="C41" s="173">
        <f>SUM(C40)</f>
        <v>27.3</v>
      </c>
      <c r="D41" s="19"/>
      <c r="E41" s="19"/>
      <c r="F41" s="3"/>
      <c r="G41" s="3"/>
      <c r="H41" s="2"/>
    </row>
    <row r="42" spans="1:8" ht="42" customHeight="1" thickBot="1" x14ac:dyDescent="0.35">
      <c r="A42" s="214" t="s">
        <v>103</v>
      </c>
      <c r="B42" s="214"/>
      <c r="C42" s="214"/>
      <c r="D42" s="214"/>
      <c r="E42" s="214"/>
      <c r="F42" s="3"/>
      <c r="G42" s="3"/>
    </row>
    <row r="43" spans="1:8" ht="42" customHeight="1" thickBot="1" x14ac:dyDescent="0.3">
      <c r="A43" s="164" t="s">
        <v>47</v>
      </c>
      <c r="B43" s="165" t="s">
        <v>270</v>
      </c>
      <c r="C43" s="166">
        <v>22.4</v>
      </c>
      <c r="D43" s="174" t="s">
        <v>271</v>
      </c>
      <c r="E43" s="52"/>
      <c r="F43" s="3"/>
      <c r="G43" s="3"/>
    </row>
    <row r="44" spans="1:8" ht="42" customHeight="1" thickBot="1" x14ac:dyDescent="0.3">
      <c r="A44" s="164" t="s">
        <v>104</v>
      </c>
      <c r="B44" s="165" t="s">
        <v>105</v>
      </c>
      <c r="C44" s="166">
        <v>13.2</v>
      </c>
      <c r="D44" s="174" t="s">
        <v>258</v>
      </c>
      <c r="E44" s="52" t="s">
        <v>76</v>
      </c>
      <c r="F44" s="3"/>
      <c r="G44" s="3"/>
    </row>
    <row r="45" spans="1:8" ht="36.75" customHeight="1" x14ac:dyDescent="0.25">
      <c r="A45" s="130"/>
      <c r="B45" s="131"/>
      <c r="C45" s="173">
        <f>SUM(C43:C44)</f>
        <v>35.599999999999994</v>
      </c>
      <c r="D45" s="19"/>
      <c r="E45" s="19"/>
      <c r="F45" s="3"/>
      <c r="G45" s="3"/>
      <c r="H45" s="2"/>
    </row>
    <row r="46" spans="1:8" ht="52.5" customHeight="1" x14ac:dyDescent="0.3">
      <c r="A46" s="153"/>
      <c r="B46" s="153"/>
      <c r="C46" s="153"/>
      <c r="D46" s="153"/>
      <c r="E46" s="153"/>
      <c r="F46" s="3"/>
      <c r="G46" s="3"/>
      <c r="H46" s="2"/>
    </row>
    <row r="47" spans="1:8" ht="29.25" customHeight="1" x14ac:dyDescent="0.25">
      <c r="A47" s="119"/>
      <c r="B47" s="34"/>
      <c r="C47" s="125"/>
      <c r="D47" s="97"/>
      <c r="E47" s="34"/>
      <c r="F47" s="3"/>
      <c r="G47" s="3"/>
    </row>
    <row r="48" spans="1:8" ht="18" x14ac:dyDescent="0.25">
      <c r="A48" s="89" t="s">
        <v>86</v>
      </c>
      <c r="B48" s="21"/>
      <c r="C48" s="160">
        <f>C12+C24+C38+C41+C45</f>
        <v>730.68</v>
      </c>
      <c r="D48" s="21"/>
      <c r="E48" s="21"/>
      <c r="F48" s="3"/>
      <c r="G48" s="3"/>
    </row>
    <row r="49" spans="1:7" ht="18" x14ac:dyDescent="0.25">
      <c r="A49" s="21"/>
      <c r="B49" s="21"/>
      <c r="C49" s="21"/>
      <c r="D49" s="3"/>
      <c r="E49" s="3"/>
      <c r="F49" s="3"/>
      <c r="G49" s="3"/>
    </row>
    <row r="50" spans="1:7" ht="18" x14ac:dyDescent="0.25">
      <c r="A50" s="21"/>
      <c r="B50" s="21"/>
      <c r="C50" s="21"/>
      <c r="D50" s="3"/>
      <c r="E50" s="3"/>
      <c r="F50" s="3"/>
      <c r="G50" s="3"/>
    </row>
    <row r="51" spans="1:7" ht="18" x14ac:dyDescent="0.25">
      <c r="A51" s="21"/>
      <c r="B51" s="21"/>
      <c r="C51" s="21"/>
      <c r="D51" s="3"/>
      <c r="E51" s="3"/>
      <c r="F51" s="3"/>
      <c r="G51" s="3"/>
    </row>
    <row r="52" spans="1:7" ht="18" x14ac:dyDescent="0.25">
      <c r="A52" s="21"/>
      <c r="B52" s="21"/>
      <c r="C52" s="21"/>
      <c r="D52" s="3"/>
      <c r="E52" s="3"/>
      <c r="F52" s="3"/>
      <c r="G52" s="3"/>
    </row>
    <row r="53" spans="1:7" ht="18" x14ac:dyDescent="0.25">
      <c r="A53" s="21"/>
      <c r="B53" s="21"/>
      <c r="C53" s="21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  <row r="242" spans="1:7" ht="18" x14ac:dyDescent="0.25">
      <c r="A242" s="3"/>
      <c r="B242" s="3"/>
      <c r="C242" s="3"/>
      <c r="D242" s="3"/>
      <c r="E242" s="3"/>
      <c r="F242" s="3"/>
      <c r="G242" s="3"/>
    </row>
    <row r="243" spans="1:7" ht="18" x14ac:dyDescent="0.25">
      <c r="A243" s="3"/>
      <c r="B243" s="3"/>
      <c r="C243" s="3"/>
      <c r="D243" s="3"/>
      <c r="E243" s="3"/>
      <c r="F243" s="3"/>
      <c r="G243" s="3"/>
    </row>
    <row r="244" spans="1:7" ht="18" x14ac:dyDescent="0.25">
      <c r="A244" s="3"/>
      <c r="B244" s="3"/>
      <c r="C244" s="3"/>
      <c r="D244" s="3"/>
      <c r="E244" s="3"/>
      <c r="F244" s="3"/>
      <c r="G244" s="3"/>
    </row>
    <row r="245" spans="1:7" ht="18" x14ac:dyDescent="0.25">
      <c r="A245" s="3"/>
      <c r="B245" s="3"/>
      <c r="C245" s="3"/>
      <c r="D245" s="3"/>
      <c r="E245" s="3"/>
      <c r="F245" s="3"/>
      <c r="G245" s="3"/>
    </row>
    <row r="246" spans="1:7" ht="18" x14ac:dyDescent="0.25">
      <c r="A246" s="3"/>
      <c r="B246" s="3"/>
      <c r="C246" s="3"/>
      <c r="D246" s="3"/>
      <c r="E246" s="3"/>
    </row>
  </sheetData>
  <mergeCells count="9">
    <mergeCell ref="A25:E25"/>
    <mergeCell ref="A39:E39"/>
    <mergeCell ref="A42:E42"/>
    <mergeCell ref="A1:E1"/>
    <mergeCell ref="A2:E2"/>
    <mergeCell ref="A5:E5"/>
    <mergeCell ref="A12:B12"/>
    <mergeCell ref="D12:E12"/>
    <mergeCell ref="A13:E13"/>
  </mergeCells>
  <pageMargins left="0.51181102362204722" right="0.35433070866141736" top="0.47244094488188981" bottom="0.59055118110236227" header="0.19685039370078741" footer="0.51181102362204722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view="pageBreakPreview" topLeftCell="A22" zoomScale="75" zoomScaleSheetLayoutView="75" workbookViewId="0">
      <selection activeCell="L6" sqref="L6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281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43.5" customHeight="1" x14ac:dyDescent="0.25">
      <c r="A6" s="72" t="s">
        <v>43</v>
      </c>
      <c r="B6" s="79" t="s">
        <v>144</v>
      </c>
      <c r="C6" s="109">
        <v>49.8</v>
      </c>
      <c r="D6" s="129" t="s">
        <v>212</v>
      </c>
      <c r="E6" s="79" t="s">
        <v>143</v>
      </c>
      <c r="F6" s="3"/>
      <c r="G6" s="3"/>
      <c r="H6" s="2"/>
    </row>
    <row r="7" spans="1:8" ht="55.5" customHeight="1" x14ac:dyDescent="0.25">
      <c r="A7" s="110" t="s">
        <v>47</v>
      </c>
      <c r="B7" s="79" t="s">
        <v>46</v>
      </c>
      <c r="C7" s="79">
        <v>50.5</v>
      </c>
      <c r="D7" s="80" t="s">
        <v>204</v>
      </c>
      <c r="E7" s="79" t="s">
        <v>69</v>
      </c>
      <c r="F7" s="3"/>
      <c r="G7" s="3"/>
      <c r="H7" s="2"/>
    </row>
    <row r="8" spans="1:8" ht="55.5" customHeight="1" x14ac:dyDescent="0.25">
      <c r="A8" s="110"/>
      <c r="B8" s="79" t="s">
        <v>97</v>
      </c>
      <c r="C8" s="79">
        <v>10.9</v>
      </c>
      <c r="D8" s="80" t="s">
        <v>245</v>
      </c>
      <c r="E8" s="79" t="s">
        <v>242</v>
      </c>
      <c r="F8" s="3"/>
      <c r="G8" s="3"/>
      <c r="H8" s="2"/>
    </row>
    <row r="9" spans="1:8" ht="55.5" customHeight="1" x14ac:dyDescent="0.25">
      <c r="A9" s="110"/>
      <c r="B9" s="79" t="s">
        <v>243</v>
      </c>
      <c r="C9" s="79">
        <v>13.9</v>
      </c>
      <c r="D9" s="126" t="s">
        <v>277</v>
      </c>
      <c r="E9" s="79" t="s">
        <v>246</v>
      </c>
      <c r="F9" s="3"/>
      <c r="G9" s="3"/>
      <c r="H9" s="2"/>
    </row>
    <row r="10" spans="1:8" ht="55.5" customHeight="1" x14ac:dyDescent="0.25">
      <c r="A10" s="110"/>
      <c r="B10" s="79" t="s">
        <v>247</v>
      </c>
      <c r="C10" s="79">
        <v>14.9</v>
      </c>
      <c r="D10" s="159" t="s">
        <v>244</v>
      </c>
      <c r="E10" s="79" t="s">
        <v>246</v>
      </c>
      <c r="F10" s="3"/>
      <c r="G10" s="3"/>
      <c r="H10" s="2"/>
    </row>
    <row r="11" spans="1:8" ht="55.5" customHeight="1" x14ac:dyDescent="0.25">
      <c r="A11" s="110"/>
      <c r="B11" s="79" t="s">
        <v>248</v>
      </c>
      <c r="C11" s="79">
        <v>19.399999999999999</v>
      </c>
      <c r="D11" s="159" t="s">
        <v>244</v>
      </c>
      <c r="E11" s="79" t="s">
        <v>246</v>
      </c>
      <c r="F11" s="3"/>
      <c r="G11" s="3"/>
      <c r="H11" s="2"/>
    </row>
    <row r="12" spans="1:8" ht="55.5" customHeight="1" thickBot="1" x14ac:dyDescent="0.3">
      <c r="A12" s="171"/>
      <c r="B12" s="162" t="s">
        <v>251</v>
      </c>
      <c r="C12" s="162">
        <v>16.399999999999999</v>
      </c>
      <c r="D12" s="172" t="s">
        <v>249</v>
      </c>
      <c r="E12" s="162" t="s">
        <v>250</v>
      </c>
      <c r="F12" s="3"/>
      <c r="G12" s="3"/>
      <c r="H12" s="2"/>
    </row>
    <row r="13" spans="1:8" ht="33" customHeight="1" x14ac:dyDescent="0.25">
      <c r="A13" s="211"/>
      <c r="B13" s="211"/>
      <c r="C13" s="125">
        <f>SUM(C6:C12)</f>
        <v>175.8</v>
      </c>
      <c r="D13" s="212"/>
      <c r="E13" s="212"/>
      <c r="F13" s="3"/>
      <c r="G13" s="3"/>
      <c r="H13" s="2"/>
    </row>
    <row r="14" spans="1:8" ht="33" customHeight="1" x14ac:dyDescent="0.35">
      <c r="A14" s="213" t="s">
        <v>128</v>
      </c>
      <c r="B14" s="211"/>
      <c r="C14" s="211"/>
      <c r="D14" s="211"/>
      <c r="E14" s="211"/>
      <c r="F14" s="3"/>
      <c r="G14" s="3"/>
      <c r="H14" s="2"/>
    </row>
    <row r="15" spans="1:8" ht="39.75" customHeight="1" x14ac:dyDescent="0.25">
      <c r="A15" s="117" t="s">
        <v>47</v>
      </c>
      <c r="B15" s="149" t="s">
        <v>129</v>
      </c>
      <c r="C15" s="121">
        <v>31.8</v>
      </c>
      <c r="D15" s="109" t="s">
        <v>206</v>
      </c>
      <c r="E15" s="109" t="s">
        <v>131</v>
      </c>
      <c r="F15" s="3"/>
      <c r="G15" s="3"/>
      <c r="H15" s="2"/>
    </row>
    <row r="16" spans="1:8" ht="35.25" customHeight="1" x14ac:dyDescent="0.25">
      <c r="A16" s="112"/>
      <c r="B16" s="132" t="s">
        <v>139</v>
      </c>
      <c r="C16" s="121">
        <v>18.12</v>
      </c>
      <c r="D16" s="109" t="s">
        <v>202</v>
      </c>
      <c r="E16" s="109" t="s">
        <v>132</v>
      </c>
      <c r="F16" s="3"/>
      <c r="G16" s="3"/>
      <c r="H16" s="2"/>
    </row>
    <row r="17" spans="1:8" ht="35.25" customHeight="1" x14ac:dyDescent="0.25">
      <c r="A17" s="112"/>
      <c r="B17" s="132" t="s">
        <v>153</v>
      </c>
      <c r="C17" s="121">
        <v>13.8</v>
      </c>
      <c r="D17" s="109" t="s">
        <v>208</v>
      </c>
      <c r="E17" s="109" t="s">
        <v>155</v>
      </c>
      <c r="F17" s="3"/>
      <c r="G17" s="3"/>
      <c r="H17" s="2"/>
    </row>
    <row r="18" spans="1:8" ht="35.25" customHeight="1" x14ac:dyDescent="0.25">
      <c r="A18" s="112"/>
      <c r="B18" s="132" t="s">
        <v>253</v>
      </c>
      <c r="C18" s="121">
        <v>15.7</v>
      </c>
      <c r="D18" s="109" t="s">
        <v>254</v>
      </c>
      <c r="E18" s="109" t="s">
        <v>155</v>
      </c>
      <c r="F18" s="3"/>
      <c r="G18" s="3"/>
      <c r="H18" s="2"/>
    </row>
    <row r="19" spans="1:8" ht="39" customHeight="1" x14ac:dyDescent="0.25">
      <c r="A19" s="112"/>
      <c r="B19" s="132" t="s">
        <v>179</v>
      </c>
      <c r="C19" s="121">
        <v>13.2</v>
      </c>
      <c r="D19" s="137" t="s">
        <v>210</v>
      </c>
      <c r="E19" s="109" t="s">
        <v>177</v>
      </c>
      <c r="F19" s="3"/>
      <c r="G19" s="3"/>
      <c r="H19" s="2"/>
    </row>
    <row r="20" spans="1:8" ht="35.25" customHeight="1" x14ac:dyDescent="0.25">
      <c r="A20" s="112"/>
      <c r="B20" s="132" t="s">
        <v>236</v>
      </c>
      <c r="C20" s="121">
        <v>31.6</v>
      </c>
      <c r="D20" s="151" t="s">
        <v>237</v>
      </c>
      <c r="E20" s="109" t="s">
        <v>238</v>
      </c>
      <c r="F20" s="3"/>
      <c r="G20" s="3"/>
      <c r="H20" s="2"/>
    </row>
    <row r="21" spans="1:8" ht="35.25" customHeight="1" x14ac:dyDescent="0.25">
      <c r="A21" s="112"/>
      <c r="B21" s="132" t="s">
        <v>239</v>
      </c>
      <c r="C21" s="121">
        <v>32.299999999999997</v>
      </c>
      <c r="D21" s="151" t="s">
        <v>240</v>
      </c>
      <c r="E21" s="109" t="s">
        <v>241</v>
      </c>
      <c r="F21" s="3"/>
      <c r="G21" s="3"/>
      <c r="H21" s="2"/>
    </row>
    <row r="22" spans="1:8" ht="39" customHeight="1" x14ac:dyDescent="0.25">
      <c r="A22" s="112"/>
      <c r="B22" s="132" t="s">
        <v>259</v>
      </c>
      <c r="C22" s="121">
        <v>9.6</v>
      </c>
      <c r="D22" s="151" t="s">
        <v>260</v>
      </c>
      <c r="E22" s="109" t="s">
        <v>261</v>
      </c>
      <c r="F22" s="3"/>
      <c r="G22" s="3"/>
      <c r="H22" s="2"/>
    </row>
    <row r="23" spans="1:8" ht="39" customHeight="1" x14ac:dyDescent="0.25">
      <c r="A23" s="117" t="s">
        <v>133</v>
      </c>
      <c r="B23" s="149" t="s">
        <v>134</v>
      </c>
      <c r="C23" s="121">
        <v>32.5</v>
      </c>
      <c r="D23" s="109" t="s">
        <v>202</v>
      </c>
      <c r="E23" s="109" t="s">
        <v>132</v>
      </c>
      <c r="F23" s="3"/>
      <c r="G23" s="3"/>
      <c r="H23" s="2"/>
    </row>
    <row r="24" spans="1:8" ht="33" customHeight="1" thickBot="1" x14ac:dyDescent="0.3">
      <c r="A24" s="167"/>
      <c r="B24" s="168" t="s">
        <v>183</v>
      </c>
      <c r="C24" s="169">
        <v>11.66</v>
      </c>
      <c r="D24" s="170" t="s">
        <v>190</v>
      </c>
      <c r="E24" s="162" t="s">
        <v>211</v>
      </c>
      <c r="F24" s="3"/>
      <c r="G24" s="3"/>
      <c r="H24" s="2"/>
    </row>
    <row r="25" spans="1:8" ht="36.75" customHeight="1" x14ac:dyDescent="0.25">
      <c r="A25" s="130"/>
      <c r="B25" s="131"/>
      <c r="C25" s="173">
        <f>SUM(C15:C24)</f>
        <v>210.27999999999997</v>
      </c>
      <c r="D25" s="19"/>
      <c r="E25" s="19"/>
      <c r="F25" s="3"/>
      <c r="G25" s="3"/>
      <c r="H25" s="2"/>
    </row>
    <row r="26" spans="1:8" ht="52.5" customHeight="1" thickBot="1" x14ac:dyDescent="0.35">
      <c r="A26" s="202" t="s">
        <v>118</v>
      </c>
      <c r="B26" s="202"/>
      <c r="C26" s="202"/>
      <c r="D26" s="202"/>
      <c r="E26" s="202"/>
      <c r="F26" s="3"/>
      <c r="G26" s="3"/>
      <c r="H26" s="2"/>
    </row>
    <row r="27" spans="1:8" ht="52.5" customHeight="1" thickBot="1" x14ac:dyDescent="0.3">
      <c r="A27" s="76" t="s">
        <v>47</v>
      </c>
      <c r="B27" s="176" t="s">
        <v>278</v>
      </c>
      <c r="C27" s="177">
        <v>13.7</v>
      </c>
      <c r="D27" s="182" t="s">
        <v>280</v>
      </c>
      <c r="E27" s="8" t="s">
        <v>267</v>
      </c>
      <c r="F27" s="3"/>
      <c r="G27" s="3"/>
      <c r="H27" s="2"/>
    </row>
    <row r="28" spans="1:8" ht="52.5" customHeight="1" thickBot="1" x14ac:dyDescent="0.3">
      <c r="A28" s="76"/>
      <c r="B28" s="176" t="s">
        <v>279</v>
      </c>
      <c r="C28" s="177">
        <v>16.7</v>
      </c>
      <c r="D28" s="182" t="s">
        <v>280</v>
      </c>
      <c r="E28" s="8" t="s">
        <v>267</v>
      </c>
      <c r="F28" s="3"/>
      <c r="G28" s="3"/>
      <c r="H28" s="2"/>
    </row>
    <row r="29" spans="1:8" ht="52.5" customHeight="1" thickBot="1" x14ac:dyDescent="0.3">
      <c r="A29" s="106" t="s">
        <v>104</v>
      </c>
      <c r="B29" s="179" t="s">
        <v>275</v>
      </c>
      <c r="C29" s="180">
        <v>22.1</v>
      </c>
      <c r="D29" s="181" t="s">
        <v>276</v>
      </c>
      <c r="E29" s="52" t="s">
        <v>76</v>
      </c>
      <c r="F29" s="3"/>
      <c r="G29" s="3"/>
      <c r="H29" s="2"/>
    </row>
    <row r="30" spans="1:8" ht="39.75" customHeight="1" x14ac:dyDescent="0.25">
      <c r="A30" s="178" t="s">
        <v>48</v>
      </c>
      <c r="B30" s="18" t="s">
        <v>225</v>
      </c>
      <c r="C30" s="139">
        <v>21.1</v>
      </c>
      <c r="D30" s="102" t="s">
        <v>197</v>
      </c>
      <c r="E30" s="14" t="s">
        <v>78</v>
      </c>
      <c r="F30" s="3"/>
      <c r="G30" s="3"/>
      <c r="H30" s="2"/>
    </row>
    <row r="31" spans="1:8" ht="35.25" customHeight="1" x14ac:dyDescent="0.25">
      <c r="A31" s="32"/>
      <c r="B31" s="18" t="s">
        <v>224</v>
      </c>
      <c r="C31" s="139">
        <v>17.5</v>
      </c>
      <c r="D31" s="102" t="s">
        <v>196</v>
      </c>
      <c r="E31" s="14" t="s">
        <v>80</v>
      </c>
      <c r="F31" s="3"/>
      <c r="G31" s="3"/>
      <c r="H31" s="2"/>
    </row>
    <row r="32" spans="1:8" ht="37.5" customHeight="1" x14ac:dyDescent="0.25">
      <c r="A32" s="32"/>
      <c r="B32" s="18" t="s">
        <v>223</v>
      </c>
      <c r="C32" s="139">
        <v>21.6</v>
      </c>
      <c r="D32" s="102" t="s">
        <v>195</v>
      </c>
      <c r="E32" s="14" t="s">
        <v>80</v>
      </c>
      <c r="F32" s="3"/>
      <c r="G32" s="3"/>
      <c r="H32" s="2"/>
    </row>
    <row r="33" spans="1:8" ht="35.25" customHeight="1" x14ac:dyDescent="0.25">
      <c r="A33" s="32"/>
      <c r="B33" s="18" t="s">
        <v>51</v>
      </c>
      <c r="C33" s="139">
        <v>41.1</v>
      </c>
      <c r="D33" s="102" t="s">
        <v>192</v>
      </c>
      <c r="E33" s="14" t="s">
        <v>83</v>
      </c>
      <c r="F33" s="3"/>
      <c r="G33" s="3"/>
    </row>
    <row r="34" spans="1:8" ht="39.75" customHeight="1" x14ac:dyDescent="0.25">
      <c r="A34" s="98"/>
      <c r="B34" s="100" t="s">
        <v>233</v>
      </c>
      <c r="C34" s="156">
        <v>25</v>
      </c>
      <c r="D34" s="152" t="s">
        <v>234</v>
      </c>
      <c r="E34" s="25" t="s">
        <v>235</v>
      </c>
      <c r="F34" s="3"/>
      <c r="G34" s="3"/>
    </row>
    <row r="35" spans="1:8" ht="39.75" customHeight="1" x14ac:dyDescent="0.25">
      <c r="A35" s="98"/>
      <c r="B35" s="100" t="s">
        <v>221</v>
      </c>
      <c r="C35" s="140">
        <v>21.1</v>
      </c>
      <c r="D35" s="152" t="s">
        <v>230</v>
      </c>
      <c r="E35" s="25" t="s">
        <v>88</v>
      </c>
      <c r="F35" s="3"/>
      <c r="G35" s="3"/>
    </row>
    <row r="36" spans="1:8" ht="39.75" customHeight="1" x14ac:dyDescent="0.25">
      <c r="A36" s="98"/>
      <c r="B36" s="100" t="s">
        <v>272</v>
      </c>
      <c r="C36" s="140">
        <v>21.8</v>
      </c>
      <c r="D36" s="152" t="s">
        <v>273</v>
      </c>
      <c r="E36" s="25" t="s">
        <v>274</v>
      </c>
      <c r="F36" s="3"/>
      <c r="G36" s="3"/>
    </row>
    <row r="37" spans="1:8" ht="35.25" customHeight="1" x14ac:dyDescent="0.25">
      <c r="A37" s="135" t="s">
        <v>59</v>
      </c>
      <c r="B37" s="100" t="s">
        <v>228</v>
      </c>
      <c r="C37" s="140">
        <v>21.1</v>
      </c>
      <c r="D37" s="103" t="s">
        <v>191</v>
      </c>
      <c r="E37" s="25" t="s">
        <v>85</v>
      </c>
      <c r="F37" s="3"/>
      <c r="G37" s="3"/>
    </row>
    <row r="38" spans="1:8" ht="35.25" customHeight="1" x14ac:dyDescent="0.25">
      <c r="A38" s="135"/>
      <c r="B38" s="100" t="s">
        <v>255</v>
      </c>
      <c r="C38" s="140">
        <v>21.5</v>
      </c>
      <c r="D38" s="152" t="s">
        <v>252</v>
      </c>
      <c r="E38" s="25" t="s">
        <v>76</v>
      </c>
      <c r="F38" s="3"/>
      <c r="G38" s="3"/>
    </row>
    <row r="39" spans="1:8" ht="35.25" customHeight="1" x14ac:dyDescent="0.25">
      <c r="A39" s="135"/>
      <c r="B39" s="100" t="s">
        <v>256</v>
      </c>
      <c r="C39" s="140">
        <v>38.299999999999997</v>
      </c>
      <c r="D39" s="152" t="s">
        <v>257</v>
      </c>
      <c r="E39" s="25" t="s">
        <v>76</v>
      </c>
      <c r="F39" s="3"/>
      <c r="G39" s="3"/>
    </row>
    <row r="40" spans="1:8" ht="29.25" customHeight="1" thickBot="1" x14ac:dyDescent="0.3">
      <c r="A40" s="161"/>
      <c r="B40" s="162" t="s">
        <v>229</v>
      </c>
      <c r="C40" s="163">
        <v>21.3</v>
      </c>
      <c r="D40" s="104" t="s">
        <v>193</v>
      </c>
      <c r="E40" s="95" t="s">
        <v>148</v>
      </c>
      <c r="F40" s="3"/>
      <c r="G40" s="3"/>
    </row>
    <row r="41" spans="1:8" ht="30.75" customHeight="1" x14ac:dyDescent="0.25">
      <c r="A41" s="119"/>
      <c r="B41" s="34"/>
      <c r="C41" s="173">
        <f>SUM(C27:C40)</f>
        <v>323.89999999999998</v>
      </c>
      <c r="D41" s="97"/>
      <c r="E41" s="34"/>
      <c r="F41" s="3"/>
      <c r="G41" s="3"/>
    </row>
    <row r="42" spans="1:8" ht="52.5" customHeight="1" thickBot="1" x14ac:dyDescent="0.35">
      <c r="A42" s="202" t="s">
        <v>216</v>
      </c>
      <c r="B42" s="202"/>
      <c r="C42" s="202"/>
      <c r="D42" s="202"/>
      <c r="E42" s="202"/>
      <c r="F42" s="3"/>
      <c r="G42" s="3"/>
      <c r="H42" s="2"/>
    </row>
    <row r="43" spans="1:8" ht="51" customHeight="1" thickBot="1" x14ac:dyDescent="0.3">
      <c r="A43" s="154" t="s">
        <v>217</v>
      </c>
      <c r="B43" s="57" t="s">
        <v>218</v>
      </c>
      <c r="C43" s="155">
        <v>27.3</v>
      </c>
      <c r="D43" s="158" t="s">
        <v>219</v>
      </c>
      <c r="E43" s="52" t="s">
        <v>76</v>
      </c>
      <c r="F43" s="3"/>
      <c r="G43" s="3"/>
      <c r="H43" s="2"/>
    </row>
    <row r="44" spans="1:8" ht="36.75" customHeight="1" x14ac:dyDescent="0.25">
      <c r="A44" s="130"/>
      <c r="B44" s="131"/>
      <c r="C44" s="173">
        <f>SUM(C43)</f>
        <v>27.3</v>
      </c>
      <c r="D44" s="19"/>
      <c r="E44" s="19"/>
      <c r="F44" s="3"/>
      <c r="G44" s="3"/>
      <c r="H44" s="2"/>
    </row>
    <row r="45" spans="1:8" ht="42" customHeight="1" thickBot="1" x14ac:dyDescent="0.35">
      <c r="A45" s="214" t="s">
        <v>103</v>
      </c>
      <c r="B45" s="214"/>
      <c r="C45" s="214"/>
      <c r="D45" s="214"/>
      <c r="E45" s="214"/>
      <c r="F45" s="3"/>
      <c r="G45" s="3"/>
    </row>
    <row r="46" spans="1:8" ht="42" customHeight="1" thickBot="1" x14ac:dyDescent="0.3">
      <c r="A46" s="164" t="s">
        <v>104</v>
      </c>
      <c r="B46" s="165" t="s">
        <v>105</v>
      </c>
      <c r="C46" s="166">
        <v>13.2</v>
      </c>
      <c r="D46" s="174" t="s">
        <v>258</v>
      </c>
      <c r="E46" s="52" t="s">
        <v>76</v>
      </c>
      <c r="F46" s="3"/>
      <c r="G46" s="3"/>
    </row>
    <row r="47" spans="1:8" ht="36.75" customHeight="1" x14ac:dyDescent="0.25">
      <c r="A47" s="130"/>
      <c r="B47" s="131"/>
      <c r="C47" s="173">
        <f>SUM(C46:C46)</f>
        <v>13.2</v>
      </c>
      <c r="D47" s="19"/>
      <c r="E47" s="19"/>
      <c r="F47" s="3"/>
      <c r="G47" s="3"/>
      <c r="H47" s="2"/>
    </row>
    <row r="48" spans="1:8" ht="52.5" customHeight="1" x14ac:dyDescent="0.3">
      <c r="A48" s="153"/>
      <c r="B48" s="153"/>
      <c r="C48" s="153"/>
      <c r="D48" s="153"/>
      <c r="E48" s="153"/>
      <c r="F48" s="3"/>
      <c r="G48" s="3"/>
      <c r="H48" s="2"/>
    </row>
    <row r="49" spans="1:7" ht="29.25" customHeight="1" x14ac:dyDescent="0.25">
      <c r="A49" s="119"/>
      <c r="B49" s="34"/>
      <c r="C49" s="125"/>
      <c r="D49" s="97"/>
      <c r="E49" s="34"/>
      <c r="F49" s="3"/>
      <c r="G49" s="3"/>
    </row>
    <row r="50" spans="1:7" ht="18" x14ac:dyDescent="0.25">
      <c r="A50" s="89" t="s">
        <v>86</v>
      </c>
      <c r="B50" s="21"/>
      <c r="C50" s="160">
        <f>C13+C25+C41+C44+C47</f>
        <v>750.48</v>
      </c>
      <c r="D50" s="21"/>
      <c r="E50" s="21"/>
      <c r="F50" s="3"/>
      <c r="G50" s="3"/>
    </row>
    <row r="51" spans="1:7" ht="18" x14ac:dyDescent="0.25">
      <c r="A51" s="21"/>
      <c r="B51" s="21"/>
      <c r="C51" s="21"/>
      <c r="D51" s="3"/>
      <c r="E51" s="3"/>
      <c r="F51" s="3"/>
      <c r="G51" s="3"/>
    </row>
    <row r="52" spans="1:7" ht="18" x14ac:dyDescent="0.25">
      <c r="A52" s="21"/>
      <c r="B52" s="21"/>
      <c r="C52" s="21"/>
      <c r="D52" s="3"/>
      <c r="E52" s="3"/>
      <c r="F52" s="3"/>
      <c r="G52" s="3"/>
    </row>
    <row r="53" spans="1:7" ht="18" x14ac:dyDescent="0.25">
      <c r="A53" s="21"/>
      <c r="B53" s="21"/>
      <c r="C53" s="21"/>
      <c r="D53" s="3"/>
      <c r="E53" s="3"/>
      <c r="F53" s="3"/>
      <c r="G53" s="3"/>
    </row>
    <row r="54" spans="1:7" ht="18" x14ac:dyDescent="0.25">
      <c r="A54" s="21"/>
      <c r="B54" s="21"/>
      <c r="C54" s="21"/>
      <c r="D54" s="3"/>
      <c r="E54" s="3"/>
      <c r="F54" s="3"/>
      <c r="G54" s="3"/>
    </row>
    <row r="55" spans="1:7" ht="18" x14ac:dyDescent="0.25">
      <c r="A55" s="21"/>
      <c r="B55" s="21"/>
      <c r="C55" s="21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  <row r="242" spans="1:7" ht="18" x14ac:dyDescent="0.25">
      <c r="A242" s="3"/>
      <c r="B242" s="3"/>
      <c r="C242" s="3"/>
      <c r="D242" s="3"/>
      <c r="E242" s="3"/>
      <c r="F242" s="3"/>
      <c r="G242" s="3"/>
    </row>
    <row r="243" spans="1:7" ht="18" x14ac:dyDescent="0.25">
      <c r="A243" s="3"/>
      <c r="B243" s="3"/>
      <c r="C243" s="3"/>
      <c r="D243" s="3"/>
      <c r="E243" s="3"/>
      <c r="F243" s="3"/>
      <c r="G243" s="3"/>
    </row>
    <row r="244" spans="1:7" ht="18" x14ac:dyDescent="0.25">
      <c r="A244" s="3"/>
      <c r="B244" s="3"/>
      <c r="C244" s="3"/>
      <c r="D244" s="3"/>
      <c r="E244" s="3"/>
      <c r="F244" s="3"/>
      <c r="G244" s="3"/>
    </row>
    <row r="245" spans="1:7" ht="18" x14ac:dyDescent="0.25">
      <c r="A245" s="3"/>
      <c r="B245" s="3"/>
      <c r="C245" s="3"/>
      <c r="D245" s="3"/>
      <c r="E245" s="3"/>
      <c r="F245" s="3"/>
      <c r="G245" s="3"/>
    </row>
    <row r="246" spans="1:7" ht="18" x14ac:dyDescent="0.25">
      <c r="A246" s="3"/>
      <c r="B246" s="3"/>
      <c r="C246" s="3"/>
      <c r="D246" s="3"/>
      <c r="E246" s="3"/>
      <c r="F246" s="3"/>
      <c r="G246" s="3"/>
    </row>
    <row r="247" spans="1:7" ht="18" x14ac:dyDescent="0.25">
      <c r="A247" s="3"/>
      <c r="B247" s="3"/>
      <c r="C247" s="3"/>
      <c r="D247" s="3"/>
      <c r="E247" s="3"/>
      <c r="F247" s="3"/>
      <c r="G247" s="3"/>
    </row>
    <row r="248" spans="1:7" ht="18" x14ac:dyDescent="0.25">
      <c r="A248" s="3"/>
      <c r="B248" s="3"/>
      <c r="C248" s="3"/>
      <c r="D248" s="3"/>
      <c r="E248" s="3"/>
    </row>
  </sheetData>
  <mergeCells count="9">
    <mergeCell ref="A26:E26"/>
    <mergeCell ref="A42:E42"/>
    <mergeCell ref="A45:E45"/>
    <mergeCell ref="A1:E1"/>
    <mergeCell ref="A2:E2"/>
    <mergeCell ref="A5:E5"/>
    <mergeCell ref="A13:B13"/>
    <mergeCell ref="D13:E13"/>
    <mergeCell ref="A14:E14"/>
  </mergeCells>
  <pageMargins left="0.51181102362204722" right="0.35433070866141736" top="0.47244094488188981" bottom="0.59055118110236227" header="0.19685039370078741" footer="0.51181102362204722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abSelected="1" view="pageBreakPreview" topLeftCell="A4" zoomScale="75" zoomScaleSheetLayoutView="75" workbookViewId="0">
      <selection activeCell="B15" sqref="B15"/>
    </sheetView>
  </sheetViews>
  <sheetFormatPr defaultRowHeight="12.75" x14ac:dyDescent="0.2"/>
  <cols>
    <col min="1" max="1" width="54.7109375" style="185" customWidth="1"/>
    <col min="2" max="2" width="27" style="185" customWidth="1"/>
    <col min="3" max="3" width="32.7109375" style="185" customWidth="1"/>
    <col min="4" max="4" width="30.85546875" style="185" customWidth="1"/>
    <col min="5" max="16384" width="9.140625" style="185"/>
  </cols>
  <sheetData>
    <row r="1" spans="1:7" ht="20.25" x14ac:dyDescent="0.3">
      <c r="A1" s="216" t="s">
        <v>301</v>
      </c>
      <c r="B1" s="216"/>
      <c r="C1" s="216"/>
      <c r="D1" s="216"/>
      <c r="E1" s="183"/>
      <c r="F1" s="183"/>
      <c r="G1" s="184"/>
    </row>
    <row r="2" spans="1:7" ht="11.25" customHeight="1" x14ac:dyDescent="0.35">
      <c r="A2" s="217"/>
      <c r="B2" s="217"/>
      <c r="C2" s="217"/>
      <c r="D2" s="217"/>
      <c r="E2" s="183"/>
      <c r="F2" s="183"/>
      <c r="G2" s="184"/>
    </row>
    <row r="3" spans="1:7" ht="55.5" customHeight="1" x14ac:dyDescent="0.25">
      <c r="A3" s="192" t="s">
        <v>44</v>
      </c>
      <c r="B3" s="192" t="s">
        <v>288</v>
      </c>
      <c r="C3" s="192" t="s">
        <v>289</v>
      </c>
      <c r="D3" s="192" t="s">
        <v>290</v>
      </c>
      <c r="E3" s="183"/>
      <c r="F3" s="183"/>
      <c r="G3" s="184"/>
    </row>
    <row r="4" spans="1:7" ht="27" customHeight="1" x14ac:dyDescent="0.35">
      <c r="A4" s="215" t="s">
        <v>300</v>
      </c>
      <c r="B4" s="215"/>
      <c r="C4" s="215"/>
      <c r="D4" s="215"/>
      <c r="E4" s="183"/>
      <c r="F4" s="183"/>
      <c r="G4" s="184"/>
    </row>
    <row r="5" spans="1:7" ht="27" customHeight="1" x14ac:dyDescent="0.35">
      <c r="A5" s="215" t="s">
        <v>43</v>
      </c>
      <c r="B5" s="215"/>
      <c r="C5" s="215"/>
      <c r="D5" s="215"/>
      <c r="E5" s="183"/>
      <c r="F5" s="183"/>
      <c r="G5" s="184"/>
    </row>
    <row r="6" spans="1:7" ht="24.75" customHeight="1" x14ac:dyDescent="0.3">
      <c r="A6" s="187" t="s">
        <v>308</v>
      </c>
      <c r="B6" s="188">
        <v>32.5</v>
      </c>
      <c r="C6" s="190">
        <v>9.5</v>
      </c>
      <c r="D6" s="187">
        <f t="shared" ref="D6" si="0">B6*C6</f>
        <v>308.75</v>
      </c>
      <c r="E6" s="183"/>
      <c r="F6" s="183"/>
      <c r="G6" s="184"/>
    </row>
    <row r="7" spans="1:7" ht="27.75" customHeight="1" x14ac:dyDescent="0.3">
      <c r="A7" s="187" t="s">
        <v>286</v>
      </c>
      <c r="B7" s="188">
        <v>36.799999999999997</v>
      </c>
      <c r="C7" s="190">
        <v>9.5</v>
      </c>
      <c r="D7" s="187">
        <f t="shared" ref="D7:D15" si="1">B7*C7</f>
        <v>349.59999999999997</v>
      </c>
      <c r="E7" s="183"/>
      <c r="F7" s="183"/>
      <c r="G7" s="184"/>
    </row>
    <row r="8" spans="1:7" ht="21.75" customHeight="1" x14ac:dyDescent="0.3">
      <c r="A8" s="187" t="s">
        <v>49</v>
      </c>
      <c r="B8" s="188">
        <v>32.200000000000003</v>
      </c>
      <c r="C8" s="190">
        <v>9.5</v>
      </c>
      <c r="D8" s="187">
        <f t="shared" si="1"/>
        <v>305.90000000000003</v>
      </c>
      <c r="E8" s="183"/>
      <c r="F8" s="183"/>
      <c r="G8" s="184"/>
    </row>
    <row r="9" spans="1:7" ht="21.75" customHeight="1" x14ac:dyDescent="0.3">
      <c r="A9" s="187" t="s">
        <v>287</v>
      </c>
      <c r="B9" s="188">
        <v>17.399999999999999</v>
      </c>
      <c r="C9" s="190">
        <v>9.5</v>
      </c>
      <c r="D9" s="187">
        <f t="shared" si="1"/>
        <v>165.29999999999998</v>
      </c>
      <c r="E9" s="183"/>
      <c r="F9" s="183"/>
      <c r="G9" s="184"/>
    </row>
    <row r="10" spans="1:7" ht="19.5" customHeight="1" x14ac:dyDescent="0.3">
      <c r="A10" s="187" t="s">
        <v>282</v>
      </c>
      <c r="B10" s="188">
        <v>21.2</v>
      </c>
      <c r="C10" s="190">
        <v>9.5</v>
      </c>
      <c r="D10" s="187">
        <f t="shared" si="1"/>
        <v>201.4</v>
      </c>
      <c r="E10" s="183"/>
      <c r="F10" s="183"/>
      <c r="G10" s="184"/>
    </row>
    <row r="11" spans="1:7" ht="17.25" customHeight="1" x14ac:dyDescent="0.3">
      <c r="A11" s="187" t="s">
        <v>283</v>
      </c>
      <c r="B11" s="188">
        <v>21.8</v>
      </c>
      <c r="C11" s="190">
        <v>9.5</v>
      </c>
      <c r="D11" s="187">
        <f t="shared" si="1"/>
        <v>207.1</v>
      </c>
      <c r="E11" s="183"/>
      <c r="F11" s="183"/>
      <c r="G11" s="184"/>
    </row>
    <row r="12" spans="1:7" ht="27" customHeight="1" x14ac:dyDescent="0.35">
      <c r="A12" s="215" t="s">
        <v>47</v>
      </c>
      <c r="B12" s="215"/>
      <c r="C12" s="215"/>
      <c r="D12" s="215"/>
      <c r="E12" s="183"/>
      <c r="F12" s="183"/>
      <c r="G12" s="184"/>
    </row>
    <row r="13" spans="1:7" ht="19.5" customHeight="1" x14ac:dyDescent="0.3">
      <c r="A13" s="187" t="s">
        <v>299</v>
      </c>
      <c r="B13" s="188">
        <v>23.2</v>
      </c>
      <c r="C13" s="190">
        <v>9.5</v>
      </c>
      <c r="D13" s="187">
        <f t="shared" ref="D13" si="2">B13*C13</f>
        <v>220.4</v>
      </c>
      <c r="E13" s="183"/>
      <c r="F13" s="183"/>
      <c r="G13" s="184"/>
    </row>
    <row r="14" spans="1:7" ht="19.5" customHeight="1" x14ac:dyDescent="0.3">
      <c r="A14" s="187" t="s">
        <v>302</v>
      </c>
      <c r="B14" s="188">
        <v>13.92</v>
      </c>
      <c r="C14" s="190">
        <v>9.5</v>
      </c>
      <c r="D14" s="187">
        <f t="shared" ref="D14" si="3">B14*C14</f>
        <v>132.24</v>
      </c>
      <c r="E14" s="183"/>
      <c r="F14" s="183"/>
      <c r="G14" s="184"/>
    </row>
    <row r="15" spans="1:7" ht="30.75" customHeight="1" x14ac:dyDescent="0.3">
      <c r="A15" s="187" t="s">
        <v>284</v>
      </c>
      <c r="B15" s="188">
        <v>20.16</v>
      </c>
      <c r="C15" s="190">
        <v>9.5</v>
      </c>
      <c r="D15" s="187">
        <f t="shared" si="1"/>
        <v>191.52</v>
      </c>
      <c r="E15" s="183"/>
      <c r="F15" s="183"/>
      <c r="G15" s="184"/>
    </row>
    <row r="16" spans="1:7" ht="30.75" customHeight="1" x14ac:dyDescent="0.3">
      <c r="A16" s="218" t="s">
        <v>296</v>
      </c>
      <c r="B16" s="218"/>
      <c r="C16" s="218"/>
      <c r="D16" s="218"/>
      <c r="E16" s="183"/>
      <c r="F16" s="183"/>
      <c r="G16" s="184"/>
    </row>
    <row r="17" spans="1:7" ht="35.25" customHeight="1" x14ac:dyDescent="0.3">
      <c r="A17" s="187" t="s">
        <v>285</v>
      </c>
      <c r="B17" s="193">
        <v>187.9</v>
      </c>
      <c r="C17" s="195" t="s">
        <v>297</v>
      </c>
      <c r="D17" s="193"/>
      <c r="E17" s="183"/>
      <c r="F17" s="183"/>
      <c r="G17" s="184"/>
    </row>
    <row r="18" spans="1:7" ht="30.75" customHeight="1" x14ac:dyDescent="0.35">
      <c r="A18" s="215" t="s">
        <v>303</v>
      </c>
      <c r="B18" s="215"/>
      <c r="C18" s="215"/>
      <c r="D18" s="215"/>
      <c r="E18" s="183"/>
      <c r="F18" s="183"/>
      <c r="G18" s="184"/>
    </row>
    <row r="19" spans="1:7" ht="30" customHeight="1" x14ac:dyDescent="0.3">
      <c r="A19" s="189" t="s">
        <v>292</v>
      </c>
      <c r="B19" s="187">
        <v>21.82</v>
      </c>
      <c r="C19" s="190">
        <v>10.5</v>
      </c>
      <c r="D19" s="189">
        <f t="shared" ref="D19:D22" si="4">B19*C19</f>
        <v>229.11</v>
      </c>
      <c r="E19" s="183"/>
      <c r="F19" s="183"/>
      <c r="G19" s="184"/>
    </row>
    <row r="20" spans="1:7" ht="30" customHeight="1" x14ac:dyDescent="0.3">
      <c r="A20" s="189" t="s">
        <v>304</v>
      </c>
      <c r="B20" s="187">
        <v>17.5</v>
      </c>
      <c r="C20" s="190">
        <v>10.5</v>
      </c>
      <c r="D20" s="189">
        <f t="shared" si="4"/>
        <v>183.75</v>
      </c>
      <c r="E20" s="183"/>
      <c r="F20" s="183"/>
      <c r="G20" s="184"/>
    </row>
    <row r="21" spans="1:7" ht="30" customHeight="1" x14ac:dyDescent="0.3">
      <c r="A21" s="189" t="s">
        <v>305</v>
      </c>
      <c r="B21" s="187">
        <v>21.1</v>
      </c>
      <c r="C21" s="190">
        <v>10.5</v>
      </c>
      <c r="D21" s="189">
        <f t="shared" si="4"/>
        <v>221.55</v>
      </c>
      <c r="E21" s="183"/>
      <c r="F21" s="183"/>
      <c r="G21" s="184"/>
    </row>
    <row r="22" spans="1:7" ht="30" customHeight="1" x14ac:dyDescent="0.3">
      <c r="A22" s="189" t="s">
        <v>306</v>
      </c>
      <c r="B22" s="187">
        <v>16.3</v>
      </c>
      <c r="C22" s="190">
        <v>10.5</v>
      </c>
      <c r="D22" s="189">
        <f t="shared" si="4"/>
        <v>171.15</v>
      </c>
      <c r="E22" s="183"/>
      <c r="F22" s="183"/>
      <c r="G22" s="184"/>
    </row>
    <row r="23" spans="1:7" ht="35.25" customHeight="1" x14ac:dyDescent="0.3">
      <c r="A23" s="189" t="s">
        <v>293</v>
      </c>
      <c r="B23" s="191">
        <v>21.5</v>
      </c>
      <c r="C23" s="190">
        <v>10.5</v>
      </c>
      <c r="D23" s="189">
        <f t="shared" ref="D23:D24" si="5">B23*C23</f>
        <v>225.75</v>
      </c>
      <c r="E23" s="183"/>
      <c r="F23" s="183"/>
    </row>
    <row r="24" spans="1:7" ht="35.25" customHeight="1" x14ac:dyDescent="0.3">
      <c r="A24" s="189" t="s">
        <v>298</v>
      </c>
      <c r="B24" s="191">
        <v>21.3</v>
      </c>
      <c r="C24" s="190">
        <v>10.5</v>
      </c>
      <c r="D24" s="189">
        <f t="shared" si="5"/>
        <v>223.65</v>
      </c>
      <c r="E24" s="183"/>
      <c r="F24" s="183"/>
    </row>
    <row r="25" spans="1:7" ht="30.75" customHeight="1" x14ac:dyDescent="0.35">
      <c r="A25" s="215" t="s">
        <v>295</v>
      </c>
      <c r="B25" s="215"/>
      <c r="C25" s="215"/>
      <c r="D25" s="215"/>
      <c r="E25" s="183"/>
      <c r="F25" s="183"/>
      <c r="G25" s="184"/>
    </row>
    <row r="26" spans="1:7" ht="29.25" customHeight="1" x14ac:dyDescent="0.3">
      <c r="A26" s="189" t="s">
        <v>307</v>
      </c>
      <c r="B26" s="191">
        <v>70.099999999999994</v>
      </c>
      <c r="C26" s="190">
        <v>10.5</v>
      </c>
      <c r="D26" s="189">
        <f t="shared" ref="D26" si="6">B26*C26</f>
        <v>736.05</v>
      </c>
      <c r="E26" s="183"/>
      <c r="F26" s="183"/>
    </row>
    <row r="27" spans="1:7" ht="29.25" customHeight="1" x14ac:dyDescent="0.35">
      <c r="A27" s="215" t="s">
        <v>294</v>
      </c>
      <c r="B27" s="215"/>
      <c r="C27" s="215"/>
      <c r="D27" s="215"/>
      <c r="E27" s="183"/>
      <c r="F27" s="183"/>
    </row>
    <row r="28" spans="1:7" ht="32.25" customHeight="1" x14ac:dyDescent="0.3">
      <c r="A28" s="189" t="s">
        <v>291</v>
      </c>
      <c r="B28" s="194">
        <v>13.2</v>
      </c>
      <c r="C28" s="190">
        <v>10.5</v>
      </c>
      <c r="D28" s="189">
        <f>B28*C28</f>
        <v>138.6</v>
      </c>
      <c r="E28" s="183"/>
      <c r="F28" s="183"/>
    </row>
    <row r="29" spans="1:7" ht="18.75" x14ac:dyDescent="0.3">
      <c r="A29" s="186"/>
      <c r="B29" s="186"/>
      <c r="C29" s="186"/>
      <c r="D29" s="186"/>
      <c r="E29" s="183"/>
      <c r="F29" s="183"/>
    </row>
    <row r="30" spans="1:7" ht="18.75" x14ac:dyDescent="0.3">
      <c r="A30" s="186"/>
      <c r="B30" s="186"/>
      <c r="C30" s="186"/>
      <c r="D30" s="186"/>
      <c r="E30" s="183"/>
      <c r="F30" s="183"/>
    </row>
    <row r="31" spans="1:7" ht="18.75" x14ac:dyDescent="0.3">
      <c r="A31" s="186"/>
      <c r="B31" s="186"/>
      <c r="C31" s="186"/>
      <c r="D31" s="186"/>
      <c r="E31" s="183"/>
      <c r="F31" s="183"/>
    </row>
    <row r="32" spans="1:7" ht="18.75" x14ac:dyDescent="0.3">
      <c r="A32" s="186"/>
      <c r="B32" s="186"/>
      <c r="C32" s="186"/>
      <c r="D32" s="186"/>
      <c r="E32" s="183"/>
      <c r="F32" s="183"/>
    </row>
    <row r="33" spans="1:6" ht="18.75" x14ac:dyDescent="0.3">
      <c r="A33" s="186"/>
      <c r="B33" s="186"/>
      <c r="C33" s="186"/>
      <c r="D33" s="186"/>
      <c r="E33" s="183"/>
      <c r="F33" s="183"/>
    </row>
    <row r="34" spans="1:6" ht="18.75" x14ac:dyDescent="0.3">
      <c r="A34" s="186"/>
      <c r="B34" s="186"/>
      <c r="C34" s="186"/>
      <c r="D34" s="186"/>
      <c r="E34" s="183"/>
      <c r="F34" s="183"/>
    </row>
    <row r="35" spans="1:6" ht="18.75" x14ac:dyDescent="0.3">
      <c r="A35" s="186"/>
      <c r="B35" s="186"/>
      <c r="C35" s="186"/>
      <c r="D35" s="186"/>
      <c r="E35" s="183"/>
      <c r="F35" s="183"/>
    </row>
    <row r="36" spans="1:6" ht="18.75" x14ac:dyDescent="0.3">
      <c r="A36" s="186"/>
      <c r="B36" s="186"/>
      <c r="C36" s="186"/>
      <c r="D36" s="186"/>
      <c r="E36" s="183"/>
      <c r="F36" s="183"/>
    </row>
    <row r="37" spans="1:6" ht="18.75" x14ac:dyDescent="0.3">
      <c r="A37" s="186"/>
      <c r="B37" s="186"/>
      <c r="C37" s="186"/>
      <c r="D37" s="186"/>
      <c r="E37" s="183"/>
      <c r="F37" s="183"/>
    </row>
    <row r="38" spans="1:6" ht="18.75" x14ac:dyDescent="0.3">
      <c r="A38" s="186"/>
      <c r="B38" s="186"/>
      <c r="C38" s="186"/>
      <c r="D38" s="186"/>
      <c r="E38" s="183"/>
      <c r="F38" s="183"/>
    </row>
    <row r="39" spans="1:6" ht="18.75" x14ac:dyDescent="0.3">
      <c r="A39" s="186"/>
      <c r="B39" s="186"/>
      <c r="C39" s="186"/>
      <c r="D39" s="186"/>
      <c r="E39" s="183"/>
      <c r="F39" s="183"/>
    </row>
    <row r="40" spans="1:6" ht="18.75" x14ac:dyDescent="0.3">
      <c r="A40" s="186"/>
      <c r="B40" s="186"/>
      <c r="C40" s="186"/>
      <c r="D40" s="186"/>
      <c r="E40" s="183"/>
      <c r="F40" s="183"/>
    </row>
    <row r="41" spans="1:6" ht="18.75" x14ac:dyDescent="0.3">
      <c r="A41" s="186"/>
      <c r="B41" s="186"/>
      <c r="C41" s="186"/>
      <c r="D41" s="186"/>
      <c r="E41" s="183"/>
      <c r="F41" s="183"/>
    </row>
    <row r="42" spans="1:6" ht="18.75" x14ac:dyDescent="0.3">
      <c r="A42" s="186"/>
      <c r="B42" s="186"/>
      <c r="C42" s="186"/>
      <c r="D42" s="186"/>
      <c r="E42" s="183"/>
      <c r="F42" s="183"/>
    </row>
    <row r="43" spans="1:6" ht="18.75" x14ac:dyDescent="0.3">
      <c r="A43" s="186"/>
      <c r="B43" s="186"/>
      <c r="C43" s="186"/>
      <c r="D43" s="186"/>
      <c r="E43" s="183"/>
      <c r="F43" s="183"/>
    </row>
    <row r="44" spans="1:6" ht="18.75" x14ac:dyDescent="0.3">
      <c r="A44" s="186"/>
      <c r="B44" s="186"/>
      <c r="C44" s="186"/>
      <c r="D44" s="186"/>
      <c r="E44" s="183"/>
      <c r="F44" s="183"/>
    </row>
    <row r="45" spans="1:6" ht="18.75" x14ac:dyDescent="0.3">
      <c r="A45" s="186"/>
      <c r="B45" s="186"/>
      <c r="C45" s="186"/>
      <c r="D45" s="186"/>
      <c r="E45" s="183"/>
      <c r="F45" s="183"/>
    </row>
    <row r="46" spans="1:6" ht="18.75" x14ac:dyDescent="0.3">
      <c r="A46" s="186"/>
      <c r="B46" s="186"/>
      <c r="C46" s="186"/>
      <c r="D46" s="186"/>
      <c r="E46" s="183"/>
      <c r="F46" s="183"/>
    </row>
    <row r="47" spans="1:6" ht="18.75" x14ac:dyDescent="0.3">
      <c r="A47" s="186"/>
      <c r="B47" s="186"/>
      <c r="C47" s="186"/>
      <c r="D47" s="186"/>
      <c r="E47" s="183"/>
      <c r="F47" s="183"/>
    </row>
    <row r="48" spans="1:6" ht="18.75" x14ac:dyDescent="0.3">
      <c r="A48" s="186"/>
      <c r="B48" s="186"/>
      <c r="C48" s="186"/>
      <c r="D48" s="186"/>
      <c r="E48" s="183"/>
      <c r="F48" s="183"/>
    </row>
    <row r="49" spans="1:6" ht="18.75" x14ac:dyDescent="0.3">
      <c r="A49" s="186"/>
      <c r="B49" s="186"/>
      <c r="C49" s="186"/>
      <c r="D49" s="186"/>
      <c r="E49" s="183"/>
      <c r="F49" s="183"/>
    </row>
    <row r="50" spans="1:6" ht="18.75" x14ac:dyDescent="0.3">
      <c r="A50" s="186"/>
      <c r="B50" s="186"/>
      <c r="C50" s="186"/>
      <c r="D50" s="186"/>
      <c r="E50" s="183"/>
      <c r="F50" s="183"/>
    </row>
    <row r="51" spans="1:6" ht="18.75" x14ac:dyDescent="0.3">
      <c r="A51" s="186"/>
      <c r="B51" s="186"/>
      <c r="C51" s="186"/>
      <c r="D51" s="186"/>
      <c r="E51" s="183"/>
      <c r="F51" s="183"/>
    </row>
    <row r="52" spans="1:6" ht="18.75" x14ac:dyDescent="0.3">
      <c r="A52" s="186"/>
      <c r="B52" s="186"/>
      <c r="C52" s="186"/>
      <c r="D52" s="186"/>
      <c r="E52" s="183"/>
      <c r="F52" s="183"/>
    </row>
    <row r="53" spans="1:6" ht="18.75" x14ac:dyDescent="0.3">
      <c r="A53" s="186"/>
      <c r="B53" s="186"/>
      <c r="C53" s="186"/>
      <c r="D53" s="186"/>
      <c r="E53" s="183"/>
      <c r="F53" s="183"/>
    </row>
    <row r="54" spans="1:6" ht="18.75" x14ac:dyDescent="0.3">
      <c r="A54" s="186"/>
      <c r="B54" s="186"/>
      <c r="C54" s="186"/>
      <c r="D54" s="186"/>
      <c r="E54" s="183"/>
      <c r="F54" s="183"/>
    </row>
    <row r="55" spans="1:6" ht="18.75" x14ac:dyDescent="0.3">
      <c r="A55" s="186"/>
      <c r="B55" s="186"/>
      <c r="C55" s="186"/>
      <c r="D55" s="186"/>
      <c r="E55" s="183"/>
      <c r="F55" s="183"/>
    </row>
    <row r="56" spans="1:6" ht="18.75" x14ac:dyDescent="0.3">
      <c r="A56" s="186"/>
      <c r="B56" s="186"/>
      <c r="C56" s="186"/>
      <c r="D56" s="186"/>
      <c r="E56" s="183"/>
      <c r="F56" s="183"/>
    </row>
    <row r="57" spans="1:6" ht="18.75" x14ac:dyDescent="0.3">
      <c r="A57" s="186"/>
      <c r="B57" s="186"/>
      <c r="C57" s="186"/>
      <c r="D57" s="186"/>
      <c r="E57" s="183"/>
      <c r="F57" s="183"/>
    </row>
    <row r="58" spans="1:6" ht="18.75" x14ac:dyDescent="0.3">
      <c r="A58" s="186"/>
      <c r="B58" s="186"/>
      <c r="C58" s="186"/>
      <c r="D58" s="186"/>
      <c r="E58" s="183"/>
      <c r="F58" s="183"/>
    </row>
    <row r="59" spans="1:6" ht="18.75" x14ac:dyDescent="0.3">
      <c r="A59" s="186"/>
      <c r="B59" s="186"/>
      <c r="C59" s="186"/>
      <c r="D59" s="186"/>
      <c r="E59" s="183"/>
      <c r="F59" s="183"/>
    </row>
    <row r="60" spans="1:6" ht="18.75" x14ac:dyDescent="0.3">
      <c r="A60" s="186"/>
      <c r="B60" s="186"/>
      <c r="C60" s="186"/>
      <c r="D60" s="186"/>
      <c r="E60" s="183"/>
      <c r="F60" s="183"/>
    </row>
    <row r="61" spans="1:6" ht="18.75" x14ac:dyDescent="0.3">
      <c r="A61" s="186"/>
      <c r="B61" s="186"/>
      <c r="C61" s="186"/>
      <c r="D61" s="186"/>
      <c r="E61" s="183"/>
      <c r="F61" s="183"/>
    </row>
    <row r="62" spans="1:6" ht="18.75" x14ac:dyDescent="0.3">
      <c r="A62" s="186"/>
      <c r="B62" s="186"/>
      <c r="C62" s="186"/>
      <c r="D62" s="186"/>
      <c r="E62" s="183"/>
      <c r="F62" s="183"/>
    </row>
    <row r="63" spans="1:6" ht="18.75" x14ac:dyDescent="0.3">
      <c r="A63" s="186"/>
      <c r="B63" s="186"/>
      <c r="C63" s="186"/>
      <c r="D63" s="186"/>
      <c r="E63" s="183"/>
      <c r="F63" s="183"/>
    </row>
    <row r="64" spans="1:6" ht="18.75" x14ac:dyDescent="0.3">
      <c r="A64" s="186"/>
      <c r="B64" s="186"/>
      <c r="C64" s="186"/>
      <c r="D64" s="186"/>
      <c r="E64" s="183"/>
      <c r="F64" s="183"/>
    </row>
    <row r="65" spans="1:6" ht="18.75" x14ac:dyDescent="0.3">
      <c r="A65" s="186"/>
      <c r="B65" s="186"/>
      <c r="C65" s="186"/>
      <c r="D65" s="186"/>
      <c r="E65" s="183"/>
      <c r="F65" s="183"/>
    </row>
    <row r="66" spans="1:6" ht="18.75" x14ac:dyDescent="0.3">
      <c r="A66" s="186"/>
      <c r="B66" s="186"/>
      <c r="C66" s="186"/>
      <c r="D66" s="186"/>
      <c r="E66" s="183"/>
      <c r="F66" s="183"/>
    </row>
    <row r="67" spans="1:6" ht="18.75" x14ac:dyDescent="0.3">
      <c r="A67" s="186"/>
      <c r="B67" s="186"/>
      <c r="C67" s="186"/>
      <c r="D67" s="186"/>
      <c r="E67" s="183"/>
      <c r="F67" s="183"/>
    </row>
    <row r="68" spans="1:6" ht="18.75" x14ac:dyDescent="0.3">
      <c r="A68" s="186"/>
      <c r="B68" s="186"/>
      <c r="C68" s="186"/>
      <c r="D68" s="186"/>
      <c r="E68" s="183"/>
      <c r="F68" s="183"/>
    </row>
    <row r="69" spans="1:6" ht="18.75" x14ac:dyDescent="0.3">
      <c r="A69" s="186"/>
      <c r="B69" s="186"/>
      <c r="C69" s="186"/>
      <c r="D69" s="186"/>
      <c r="E69" s="183"/>
      <c r="F69" s="183"/>
    </row>
    <row r="70" spans="1:6" ht="18.75" x14ac:dyDescent="0.3">
      <c r="A70" s="186"/>
      <c r="B70" s="186"/>
      <c r="C70" s="186"/>
      <c r="D70" s="186"/>
      <c r="E70" s="183"/>
      <c r="F70" s="183"/>
    </row>
    <row r="71" spans="1:6" ht="18.75" x14ac:dyDescent="0.3">
      <c r="A71" s="186"/>
      <c r="B71" s="186"/>
      <c r="C71" s="186"/>
      <c r="D71" s="186"/>
      <c r="E71" s="183"/>
      <c r="F71" s="183"/>
    </row>
    <row r="72" spans="1:6" ht="18.75" x14ac:dyDescent="0.3">
      <c r="A72" s="186"/>
      <c r="B72" s="186"/>
      <c r="C72" s="186"/>
      <c r="D72" s="186"/>
      <c r="E72" s="183"/>
      <c r="F72" s="183"/>
    </row>
    <row r="73" spans="1:6" ht="18.75" x14ac:dyDescent="0.3">
      <c r="A73" s="186"/>
      <c r="B73" s="186"/>
      <c r="C73" s="186"/>
      <c r="D73" s="186"/>
      <c r="E73" s="183"/>
      <c r="F73" s="183"/>
    </row>
    <row r="74" spans="1:6" ht="18.75" x14ac:dyDescent="0.3">
      <c r="A74" s="186"/>
      <c r="B74" s="186"/>
      <c r="C74" s="186"/>
      <c r="D74" s="186"/>
      <c r="E74" s="183"/>
      <c r="F74" s="183"/>
    </row>
    <row r="75" spans="1:6" ht="18.75" x14ac:dyDescent="0.3">
      <c r="A75" s="186"/>
      <c r="B75" s="186"/>
      <c r="C75" s="186"/>
      <c r="D75" s="186"/>
      <c r="E75" s="183"/>
      <c r="F75" s="183"/>
    </row>
    <row r="76" spans="1:6" ht="18.75" x14ac:dyDescent="0.3">
      <c r="A76" s="186"/>
      <c r="B76" s="186"/>
      <c r="C76" s="186"/>
      <c r="D76" s="186"/>
      <c r="E76" s="183"/>
      <c r="F76" s="183"/>
    </row>
    <row r="77" spans="1:6" ht="18.75" x14ac:dyDescent="0.3">
      <c r="A77" s="186"/>
      <c r="B77" s="186"/>
      <c r="C77" s="186"/>
      <c r="D77" s="186"/>
      <c r="E77" s="183"/>
      <c r="F77" s="183"/>
    </row>
    <row r="78" spans="1:6" ht="18.75" x14ac:dyDescent="0.3">
      <c r="A78" s="186"/>
      <c r="B78" s="186"/>
      <c r="C78" s="186"/>
      <c r="D78" s="186"/>
      <c r="E78" s="183"/>
      <c r="F78" s="183"/>
    </row>
    <row r="79" spans="1:6" ht="18.75" x14ac:dyDescent="0.3">
      <c r="A79" s="186"/>
      <c r="B79" s="186"/>
      <c r="C79" s="186"/>
      <c r="D79" s="186"/>
      <c r="E79" s="183"/>
      <c r="F79" s="183"/>
    </row>
    <row r="80" spans="1:6" ht="18.75" x14ac:dyDescent="0.3">
      <c r="A80" s="186"/>
      <c r="B80" s="186"/>
      <c r="C80" s="186"/>
      <c r="D80" s="186"/>
      <c r="E80" s="183"/>
      <c r="F80" s="183"/>
    </row>
    <row r="81" spans="1:6" ht="18.75" x14ac:dyDescent="0.3">
      <c r="A81" s="186"/>
      <c r="B81" s="186"/>
      <c r="C81" s="186"/>
      <c r="D81" s="186"/>
      <c r="E81" s="183"/>
      <c r="F81" s="183"/>
    </row>
    <row r="82" spans="1:6" ht="18.75" x14ac:dyDescent="0.3">
      <c r="A82" s="186"/>
      <c r="B82" s="186"/>
      <c r="C82" s="186"/>
      <c r="D82" s="186"/>
      <c r="E82" s="183"/>
      <c r="F82" s="183"/>
    </row>
    <row r="83" spans="1:6" ht="18.75" x14ac:dyDescent="0.3">
      <c r="A83" s="186"/>
      <c r="B83" s="186"/>
      <c r="C83" s="186"/>
      <c r="D83" s="186"/>
      <c r="E83" s="183"/>
      <c r="F83" s="183"/>
    </row>
    <row r="84" spans="1:6" ht="18.75" x14ac:dyDescent="0.3">
      <c r="A84" s="186"/>
      <c r="B84" s="186"/>
      <c r="C84" s="186"/>
      <c r="D84" s="186"/>
      <c r="E84" s="183"/>
      <c r="F84" s="183"/>
    </row>
    <row r="85" spans="1:6" ht="18.75" x14ac:dyDescent="0.3">
      <c r="A85" s="186"/>
      <c r="B85" s="186"/>
      <c r="C85" s="186"/>
      <c r="D85" s="186"/>
      <c r="E85" s="183"/>
      <c r="F85" s="183"/>
    </row>
    <row r="86" spans="1:6" ht="18.75" x14ac:dyDescent="0.3">
      <c r="A86" s="186"/>
      <c r="B86" s="186"/>
      <c r="C86" s="186"/>
      <c r="D86" s="186"/>
      <c r="E86" s="183"/>
      <c r="F86" s="183"/>
    </row>
    <row r="87" spans="1:6" ht="18.75" x14ac:dyDescent="0.3">
      <c r="A87" s="186"/>
      <c r="B87" s="186"/>
      <c r="C87" s="186"/>
      <c r="D87" s="186"/>
      <c r="E87" s="183"/>
      <c r="F87" s="183"/>
    </row>
    <row r="88" spans="1:6" ht="18.75" x14ac:dyDescent="0.3">
      <c r="A88" s="186"/>
      <c r="B88" s="186"/>
      <c r="C88" s="186"/>
      <c r="D88" s="186"/>
      <c r="E88" s="183"/>
      <c r="F88" s="183"/>
    </row>
    <row r="89" spans="1:6" ht="18.75" x14ac:dyDescent="0.3">
      <c r="A89" s="186"/>
      <c r="B89" s="186"/>
      <c r="C89" s="186"/>
      <c r="D89" s="186"/>
      <c r="E89" s="183"/>
      <c r="F89" s="183"/>
    </row>
    <row r="90" spans="1:6" ht="18.75" x14ac:dyDescent="0.3">
      <c r="A90" s="186"/>
      <c r="B90" s="186"/>
      <c r="C90" s="186"/>
      <c r="D90" s="186"/>
      <c r="E90" s="183"/>
      <c r="F90" s="183"/>
    </row>
    <row r="91" spans="1:6" ht="18.75" x14ac:dyDescent="0.3">
      <c r="A91" s="186"/>
      <c r="B91" s="186"/>
      <c r="C91" s="186"/>
      <c r="D91" s="186"/>
      <c r="E91" s="183"/>
      <c r="F91" s="183"/>
    </row>
    <row r="92" spans="1:6" ht="18.75" x14ac:dyDescent="0.3">
      <c r="A92" s="186"/>
      <c r="B92" s="186"/>
      <c r="C92" s="186"/>
      <c r="D92" s="186"/>
      <c r="E92" s="183"/>
      <c r="F92" s="183"/>
    </row>
    <row r="93" spans="1:6" ht="18.75" x14ac:dyDescent="0.3">
      <c r="A93" s="186"/>
      <c r="B93" s="186"/>
      <c r="C93" s="186"/>
      <c r="D93" s="186"/>
      <c r="E93" s="183"/>
      <c r="F93" s="183"/>
    </row>
    <row r="94" spans="1:6" ht="18.75" x14ac:dyDescent="0.3">
      <c r="A94" s="186"/>
      <c r="B94" s="186"/>
      <c r="C94" s="186"/>
      <c r="D94" s="186"/>
      <c r="E94" s="183"/>
      <c r="F94" s="183"/>
    </row>
    <row r="95" spans="1:6" ht="18.75" x14ac:dyDescent="0.3">
      <c r="A95" s="186"/>
      <c r="B95" s="186"/>
      <c r="C95" s="186"/>
      <c r="D95" s="186"/>
      <c r="E95" s="183"/>
      <c r="F95" s="183"/>
    </row>
    <row r="96" spans="1:6" ht="18.75" x14ac:dyDescent="0.3">
      <c r="A96" s="186"/>
      <c r="B96" s="186"/>
      <c r="C96" s="186"/>
      <c r="D96" s="186"/>
      <c r="E96" s="183"/>
      <c r="F96" s="183"/>
    </row>
    <row r="97" spans="1:6" ht="18.75" x14ac:dyDescent="0.3">
      <c r="A97" s="186"/>
      <c r="B97" s="186"/>
      <c r="C97" s="186"/>
      <c r="D97" s="186"/>
      <c r="E97" s="183"/>
      <c r="F97" s="183"/>
    </row>
    <row r="98" spans="1:6" ht="18.75" x14ac:dyDescent="0.3">
      <c r="A98" s="186"/>
      <c r="B98" s="186"/>
      <c r="C98" s="186"/>
      <c r="D98" s="186"/>
      <c r="E98" s="183"/>
      <c r="F98" s="183"/>
    </row>
    <row r="99" spans="1:6" ht="18.75" x14ac:dyDescent="0.3">
      <c r="A99" s="186"/>
      <c r="B99" s="186"/>
      <c r="C99" s="186"/>
      <c r="D99" s="186"/>
      <c r="E99" s="183"/>
      <c r="F99" s="183"/>
    </row>
    <row r="100" spans="1:6" ht="18.75" x14ac:dyDescent="0.3">
      <c r="A100" s="186"/>
      <c r="B100" s="186"/>
      <c r="C100" s="186"/>
      <c r="D100" s="186"/>
      <c r="E100" s="183"/>
      <c r="F100" s="183"/>
    </row>
    <row r="101" spans="1:6" ht="18.75" x14ac:dyDescent="0.3">
      <c r="A101" s="186"/>
      <c r="B101" s="186"/>
      <c r="C101" s="186"/>
      <c r="D101" s="186"/>
      <c r="E101" s="183"/>
      <c r="F101" s="183"/>
    </row>
    <row r="102" spans="1:6" ht="18.75" x14ac:dyDescent="0.3">
      <c r="A102" s="186"/>
      <c r="B102" s="186"/>
      <c r="C102" s="186"/>
      <c r="D102" s="186"/>
      <c r="E102" s="183"/>
      <c r="F102" s="183"/>
    </row>
    <row r="103" spans="1:6" ht="18.75" x14ac:dyDescent="0.3">
      <c r="A103" s="186"/>
      <c r="B103" s="186"/>
      <c r="C103" s="186"/>
      <c r="D103" s="186"/>
      <c r="E103" s="183"/>
      <c r="F103" s="183"/>
    </row>
    <row r="104" spans="1:6" ht="18.75" x14ac:dyDescent="0.3">
      <c r="A104" s="186"/>
      <c r="B104" s="186"/>
      <c r="C104" s="186"/>
      <c r="D104" s="186"/>
      <c r="E104" s="183"/>
      <c r="F104" s="183"/>
    </row>
    <row r="105" spans="1:6" ht="18.75" x14ac:dyDescent="0.3">
      <c r="A105" s="186"/>
      <c r="B105" s="186"/>
      <c r="C105" s="186"/>
      <c r="D105" s="186"/>
      <c r="E105" s="183"/>
      <c r="F105" s="183"/>
    </row>
    <row r="106" spans="1:6" ht="18.75" x14ac:dyDescent="0.3">
      <c r="A106" s="186"/>
      <c r="B106" s="186"/>
      <c r="C106" s="186"/>
      <c r="D106" s="186"/>
      <c r="E106" s="183"/>
      <c r="F106" s="183"/>
    </row>
    <row r="107" spans="1:6" ht="18.75" x14ac:dyDescent="0.3">
      <c r="A107" s="186"/>
      <c r="B107" s="186"/>
      <c r="C107" s="186"/>
      <c r="D107" s="186"/>
      <c r="E107" s="183"/>
      <c r="F107" s="183"/>
    </row>
    <row r="108" spans="1:6" ht="18.75" x14ac:dyDescent="0.3">
      <c r="A108" s="186"/>
      <c r="B108" s="186"/>
      <c r="C108" s="186"/>
      <c r="D108" s="186"/>
      <c r="E108" s="183"/>
      <c r="F108" s="183"/>
    </row>
    <row r="109" spans="1:6" ht="18.75" x14ac:dyDescent="0.3">
      <c r="A109" s="186"/>
      <c r="B109" s="186"/>
      <c r="C109" s="186"/>
      <c r="D109" s="186"/>
      <c r="E109" s="183"/>
      <c r="F109" s="183"/>
    </row>
    <row r="110" spans="1:6" ht="18.75" x14ac:dyDescent="0.3">
      <c r="A110" s="186"/>
      <c r="B110" s="186"/>
      <c r="C110" s="186"/>
      <c r="D110" s="186"/>
      <c r="E110" s="183"/>
      <c r="F110" s="183"/>
    </row>
    <row r="111" spans="1:6" ht="18.75" x14ac:dyDescent="0.3">
      <c r="A111" s="186"/>
      <c r="B111" s="186"/>
      <c r="C111" s="186"/>
      <c r="D111" s="186"/>
      <c r="E111" s="183"/>
      <c r="F111" s="183"/>
    </row>
    <row r="112" spans="1:6" ht="18.75" x14ac:dyDescent="0.3">
      <c r="A112" s="186"/>
      <c r="B112" s="186"/>
      <c r="C112" s="186"/>
      <c r="D112" s="186"/>
      <c r="E112" s="183"/>
      <c r="F112" s="183"/>
    </row>
    <row r="113" spans="1:6" ht="18" x14ac:dyDescent="0.25">
      <c r="A113" s="183"/>
      <c r="B113" s="183"/>
      <c r="C113" s="183"/>
      <c r="D113" s="183"/>
      <c r="E113" s="183"/>
      <c r="F113" s="183"/>
    </row>
    <row r="114" spans="1:6" ht="18" x14ac:dyDescent="0.25">
      <c r="A114" s="183"/>
      <c r="B114" s="183"/>
      <c r="C114" s="183"/>
      <c r="D114" s="183"/>
      <c r="E114" s="183"/>
      <c r="F114" s="183"/>
    </row>
    <row r="115" spans="1:6" ht="18" x14ac:dyDescent="0.25">
      <c r="A115" s="183"/>
      <c r="B115" s="183"/>
      <c r="C115" s="183"/>
      <c r="D115" s="183"/>
      <c r="E115" s="183"/>
      <c r="F115" s="183"/>
    </row>
    <row r="116" spans="1:6" ht="18" x14ac:dyDescent="0.25">
      <c r="A116" s="183"/>
      <c r="B116" s="183"/>
      <c r="C116" s="183"/>
      <c r="D116" s="183"/>
      <c r="E116" s="183"/>
      <c r="F116" s="183"/>
    </row>
    <row r="117" spans="1:6" ht="18" x14ac:dyDescent="0.25">
      <c r="A117" s="183"/>
      <c r="B117" s="183"/>
      <c r="C117" s="183"/>
      <c r="D117" s="183"/>
      <c r="E117" s="183"/>
      <c r="F117" s="183"/>
    </row>
    <row r="118" spans="1:6" ht="18" x14ac:dyDescent="0.25">
      <c r="A118" s="183"/>
      <c r="B118" s="183"/>
      <c r="C118" s="183"/>
      <c r="D118" s="183"/>
      <c r="E118" s="183"/>
      <c r="F118" s="183"/>
    </row>
    <row r="119" spans="1:6" ht="18" x14ac:dyDescent="0.25">
      <c r="A119" s="183"/>
      <c r="B119" s="183"/>
      <c r="C119" s="183"/>
      <c r="D119" s="183"/>
      <c r="E119" s="183"/>
      <c r="F119" s="183"/>
    </row>
    <row r="120" spans="1:6" ht="18" x14ac:dyDescent="0.25">
      <c r="A120" s="183"/>
      <c r="B120" s="183"/>
      <c r="C120" s="183"/>
      <c r="D120" s="183"/>
      <c r="E120" s="183"/>
      <c r="F120" s="183"/>
    </row>
    <row r="121" spans="1:6" ht="18" x14ac:dyDescent="0.25">
      <c r="A121" s="183"/>
      <c r="B121" s="183"/>
      <c r="C121" s="183"/>
      <c r="D121" s="183"/>
      <c r="E121" s="183"/>
      <c r="F121" s="183"/>
    </row>
    <row r="122" spans="1:6" ht="18" x14ac:dyDescent="0.25">
      <c r="A122" s="183"/>
      <c r="B122" s="183"/>
      <c r="C122" s="183"/>
      <c r="D122" s="183"/>
      <c r="E122" s="183"/>
      <c r="F122" s="183"/>
    </row>
    <row r="123" spans="1:6" ht="18" x14ac:dyDescent="0.25">
      <c r="A123" s="183"/>
      <c r="B123" s="183"/>
      <c r="C123" s="183"/>
      <c r="D123" s="183"/>
      <c r="E123" s="183"/>
      <c r="F123" s="183"/>
    </row>
    <row r="124" spans="1:6" ht="18" x14ac:dyDescent="0.25">
      <c r="A124" s="183"/>
      <c r="B124" s="183"/>
      <c r="C124" s="183"/>
      <c r="D124" s="183"/>
      <c r="E124" s="183"/>
      <c r="F124" s="183"/>
    </row>
    <row r="125" spans="1:6" ht="18" x14ac:dyDescent="0.25">
      <c r="A125" s="183"/>
      <c r="B125" s="183"/>
      <c r="C125" s="183"/>
      <c r="D125" s="183"/>
      <c r="E125" s="183"/>
      <c r="F125" s="183"/>
    </row>
    <row r="126" spans="1:6" ht="18" x14ac:dyDescent="0.25">
      <c r="A126" s="183"/>
      <c r="B126" s="183"/>
      <c r="C126" s="183"/>
      <c r="D126" s="183"/>
      <c r="E126" s="183"/>
      <c r="F126" s="183"/>
    </row>
    <row r="127" spans="1:6" ht="18" x14ac:dyDescent="0.25">
      <c r="A127" s="183"/>
      <c r="B127" s="183"/>
      <c r="C127" s="183"/>
      <c r="D127" s="183"/>
      <c r="E127" s="183"/>
      <c r="F127" s="183"/>
    </row>
    <row r="128" spans="1:6" ht="18" x14ac:dyDescent="0.25">
      <c r="A128" s="183"/>
      <c r="B128" s="183"/>
      <c r="C128" s="183"/>
      <c r="D128" s="183"/>
      <c r="E128" s="183"/>
      <c r="F128" s="183"/>
    </row>
    <row r="129" spans="1:6" ht="18" x14ac:dyDescent="0.25">
      <c r="A129" s="183"/>
      <c r="B129" s="183"/>
      <c r="C129" s="183"/>
      <c r="D129" s="183"/>
      <c r="E129" s="183"/>
      <c r="F129" s="183"/>
    </row>
    <row r="130" spans="1:6" ht="18" x14ac:dyDescent="0.25">
      <c r="A130" s="183"/>
      <c r="B130" s="183"/>
      <c r="C130" s="183"/>
      <c r="D130" s="183"/>
      <c r="E130" s="183"/>
      <c r="F130" s="183"/>
    </row>
    <row r="131" spans="1:6" ht="18" x14ac:dyDescent="0.25">
      <c r="A131" s="183"/>
      <c r="B131" s="183"/>
      <c r="C131" s="183"/>
      <c r="D131" s="183"/>
      <c r="E131" s="183"/>
      <c r="F131" s="183"/>
    </row>
    <row r="132" spans="1:6" ht="18" x14ac:dyDescent="0.25">
      <c r="A132" s="183"/>
      <c r="B132" s="183"/>
      <c r="C132" s="183"/>
      <c r="D132" s="183"/>
      <c r="E132" s="183"/>
      <c r="F132" s="183"/>
    </row>
    <row r="133" spans="1:6" ht="18" x14ac:dyDescent="0.25">
      <c r="A133" s="183"/>
      <c r="B133" s="183"/>
      <c r="C133" s="183"/>
      <c r="D133" s="183"/>
      <c r="E133" s="183"/>
      <c r="F133" s="183"/>
    </row>
    <row r="134" spans="1:6" ht="18" x14ac:dyDescent="0.25">
      <c r="A134" s="183"/>
      <c r="B134" s="183"/>
      <c r="C134" s="183"/>
      <c r="D134" s="183"/>
      <c r="E134" s="183"/>
      <c r="F134" s="183"/>
    </row>
    <row r="135" spans="1:6" ht="18" x14ac:dyDescent="0.25">
      <c r="A135" s="183"/>
      <c r="B135" s="183"/>
      <c r="C135" s="183"/>
      <c r="D135" s="183"/>
      <c r="E135" s="183"/>
      <c r="F135" s="183"/>
    </row>
    <row r="136" spans="1:6" ht="18" x14ac:dyDescent="0.25">
      <c r="A136" s="183"/>
      <c r="B136" s="183"/>
      <c r="C136" s="183"/>
      <c r="D136" s="183"/>
      <c r="E136" s="183"/>
      <c r="F136" s="183"/>
    </row>
    <row r="137" spans="1:6" ht="18" x14ac:dyDescent="0.25">
      <c r="A137" s="183"/>
      <c r="B137" s="183"/>
      <c r="C137" s="183"/>
      <c r="D137" s="183"/>
      <c r="E137" s="183"/>
      <c r="F137" s="183"/>
    </row>
    <row r="138" spans="1:6" ht="18" x14ac:dyDescent="0.25">
      <c r="A138" s="183"/>
      <c r="B138" s="183"/>
      <c r="C138" s="183"/>
      <c r="D138" s="183"/>
      <c r="E138" s="183"/>
      <c r="F138" s="183"/>
    </row>
    <row r="139" spans="1:6" ht="18" x14ac:dyDescent="0.25">
      <c r="A139" s="183"/>
      <c r="B139" s="183"/>
      <c r="C139" s="183"/>
      <c r="D139" s="183"/>
      <c r="E139" s="183"/>
      <c r="F139" s="183"/>
    </row>
    <row r="140" spans="1:6" ht="18" x14ac:dyDescent="0.25">
      <c r="A140" s="183"/>
      <c r="B140" s="183"/>
      <c r="C140" s="183"/>
      <c r="D140" s="183"/>
      <c r="E140" s="183"/>
      <c r="F140" s="183"/>
    </row>
    <row r="141" spans="1:6" ht="18" x14ac:dyDescent="0.25">
      <c r="A141" s="183"/>
      <c r="B141" s="183"/>
      <c r="C141" s="183"/>
      <c r="D141" s="183"/>
      <c r="E141" s="183"/>
      <c r="F141" s="183"/>
    </row>
    <row r="142" spans="1:6" ht="18" x14ac:dyDescent="0.25">
      <c r="A142" s="183"/>
      <c r="B142" s="183"/>
      <c r="C142" s="183"/>
      <c r="D142" s="183"/>
      <c r="E142" s="183"/>
      <c r="F142" s="183"/>
    </row>
    <row r="143" spans="1:6" ht="18" x14ac:dyDescent="0.25">
      <c r="A143" s="183"/>
      <c r="B143" s="183"/>
      <c r="C143" s="183"/>
      <c r="D143" s="183"/>
      <c r="E143" s="183"/>
      <c r="F143" s="183"/>
    </row>
    <row r="144" spans="1:6" ht="18" x14ac:dyDescent="0.25">
      <c r="A144" s="183"/>
      <c r="B144" s="183"/>
      <c r="C144" s="183"/>
      <c r="D144" s="183"/>
      <c r="E144" s="183"/>
      <c r="F144" s="183"/>
    </row>
    <row r="145" spans="1:6" ht="18" x14ac:dyDescent="0.25">
      <c r="A145" s="183"/>
      <c r="B145" s="183"/>
      <c r="C145" s="183"/>
      <c r="D145" s="183"/>
      <c r="E145" s="183"/>
      <c r="F145" s="183"/>
    </row>
    <row r="146" spans="1:6" ht="18" x14ac:dyDescent="0.25">
      <c r="A146" s="183"/>
      <c r="B146" s="183"/>
      <c r="C146" s="183"/>
      <c r="D146" s="183"/>
      <c r="E146" s="183"/>
      <c r="F146" s="183"/>
    </row>
    <row r="147" spans="1:6" ht="18" x14ac:dyDescent="0.25">
      <c r="A147" s="183"/>
      <c r="B147" s="183"/>
      <c r="C147" s="183"/>
      <c r="D147" s="183"/>
      <c r="E147" s="183"/>
      <c r="F147" s="183"/>
    </row>
    <row r="148" spans="1:6" ht="18" x14ac:dyDescent="0.25">
      <c r="A148" s="183"/>
      <c r="B148" s="183"/>
      <c r="C148" s="183"/>
      <c r="D148" s="183"/>
      <c r="E148" s="183"/>
      <c r="F148" s="183"/>
    </row>
    <row r="149" spans="1:6" ht="18" x14ac:dyDescent="0.25">
      <c r="A149" s="183"/>
      <c r="B149" s="183"/>
      <c r="C149" s="183"/>
      <c r="D149" s="183"/>
      <c r="E149" s="183"/>
      <c r="F149" s="183"/>
    </row>
    <row r="150" spans="1:6" ht="18" x14ac:dyDescent="0.25">
      <c r="A150" s="183"/>
      <c r="B150" s="183"/>
      <c r="C150" s="183"/>
      <c r="D150" s="183"/>
      <c r="E150" s="183"/>
      <c r="F150" s="183"/>
    </row>
    <row r="151" spans="1:6" ht="18" x14ac:dyDescent="0.25">
      <c r="A151" s="183"/>
      <c r="B151" s="183"/>
      <c r="C151" s="183"/>
      <c r="D151" s="183"/>
      <c r="E151" s="183"/>
      <c r="F151" s="183"/>
    </row>
    <row r="152" spans="1:6" ht="18" x14ac:dyDescent="0.25">
      <c r="A152" s="183"/>
      <c r="B152" s="183"/>
      <c r="C152" s="183"/>
      <c r="D152" s="183"/>
      <c r="E152" s="183"/>
      <c r="F152" s="183"/>
    </row>
    <row r="153" spans="1:6" ht="18" x14ac:dyDescent="0.25">
      <c r="A153" s="183"/>
      <c r="B153" s="183"/>
      <c r="C153" s="183"/>
      <c r="D153" s="183"/>
      <c r="E153" s="183"/>
      <c r="F153" s="183"/>
    </row>
    <row r="154" spans="1:6" ht="18" x14ac:dyDescent="0.25">
      <c r="A154" s="183"/>
      <c r="B154" s="183"/>
      <c r="C154" s="183"/>
      <c r="D154" s="183"/>
      <c r="E154" s="183"/>
      <c r="F154" s="183"/>
    </row>
    <row r="155" spans="1:6" ht="18" x14ac:dyDescent="0.25">
      <c r="A155" s="183"/>
      <c r="B155" s="183"/>
      <c r="C155" s="183"/>
      <c r="D155" s="183"/>
      <c r="E155" s="183"/>
      <c r="F155" s="183"/>
    </row>
    <row r="156" spans="1:6" ht="18" x14ac:dyDescent="0.25">
      <c r="A156" s="183"/>
      <c r="B156" s="183"/>
      <c r="C156" s="183"/>
      <c r="D156" s="183"/>
      <c r="E156" s="183"/>
      <c r="F156" s="183"/>
    </row>
    <row r="157" spans="1:6" ht="18" x14ac:dyDescent="0.25">
      <c r="A157" s="183"/>
      <c r="B157" s="183"/>
      <c r="C157" s="183"/>
      <c r="D157" s="183"/>
      <c r="E157" s="183"/>
      <c r="F157" s="183"/>
    </row>
    <row r="158" spans="1:6" ht="18" x14ac:dyDescent="0.25">
      <c r="A158" s="183"/>
      <c r="B158" s="183"/>
      <c r="C158" s="183"/>
      <c r="D158" s="183"/>
      <c r="E158" s="183"/>
      <c r="F158" s="183"/>
    </row>
    <row r="159" spans="1:6" ht="18" x14ac:dyDescent="0.25">
      <c r="A159" s="183"/>
      <c r="B159" s="183"/>
      <c r="C159" s="183"/>
      <c r="D159" s="183"/>
      <c r="E159" s="183"/>
      <c r="F159" s="183"/>
    </row>
    <row r="160" spans="1:6" ht="18" x14ac:dyDescent="0.25">
      <c r="A160" s="183"/>
      <c r="B160" s="183"/>
      <c r="C160" s="183"/>
      <c r="D160" s="183"/>
      <c r="E160" s="183"/>
      <c r="F160" s="183"/>
    </row>
    <row r="161" spans="1:6" ht="18" x14ac:dyDescent="0.25">
      <c r="A161" s="183"/>
      <c r="B161" s="183"/>
      <c r="C161" s="183"/>
      <c r="D161" s="183"/>
      <c r="E161" s="183"/>
      <c r="F161" s="183"/>
    </row>
    <row r="162" spans="1:6" ht="18" x14ac:dyDescent="0.25">
      <c r="A162" s="183"/>
      <c r="B162" s="183"/>
      <c r="C162" s="183"/>
      <c r="D162" s="183"/>
      <c r="E162" s="183"/>
      <c r="F162" s="183"/>
    </row>
    <row r="163" spans="1:6" ht="18" x14ac:dyDescent="0.25">
      <c r="A163" s="183"/>
      <c r="B163" s="183"/>
      <c r="C163" s="183"/>
      <c r="D163" s="183"/>
      <c r="E163" s="183"/>
      <c r="F163" s="183"/>
    </row>
    <row r="164" spans="1:6" ht="18" x14ac:dyDescent="0.25">
      <c r="A164" s="183"/>
      <c r="B164" s="183"/>
      <c r="C164" s="183"/>
      <c r="D164" s="183"/>
      <c r="E164" s="183"/>
      <c r="F164" s="183"/>
    </row>
    <row r="165" spans="1:6" ht="18" x14ac:dyDescent="0.25">
      <c r="A165" s="183"/>
      <c r="B165" s="183"/>
      <c r="C165" s="183"/>
      <c r="D165" s="183"/>
      <c r="E165" s="183"/>
      <c r="F165" s="183"/>
    </row>
    <row r="166" spans="1:6" ht="18" x14ac:dyDescent="0.25">
      <c r="A166" s="183"/>
      <c r="B166" s="183"/>
      <c r="C166" s="183"/>
      <c r="D166" s="183"/>
      <c r="E166" s="183"/>
      <c r="F166" s="183"/>
    </row>
    <row r="167" spans="1:6" ht="18" x14ac:dyDescent="0.25">
      <c r="A167" s="183"/>
      <c r="B167" s="183"/>
      <c r="C167" s="183"/>
      <c r="D167" s="183"/>
      <c r="E167" s="183"/>
      <c r="F167" s="183"/>
    </row>
    <row r="168" spans="1:6" ht="18" x14ac:dyDescent="0.25">
      <c r="A168" s="183"/>
      <c r="B168" s="183"/>
      <c r="C168" s="183"/>
      <c r="D168" s="183"/>
      <c r="E168" s="183"/>
      <c r="F168" s="183"/>
    </row>
    <row r="169" spans="1:6" ht="18" x14ac:dyDescent="0.25">
      <c r="A169" s="183"/>
      <c r="B169" s="183"/>
      <c r="C169" s="183"/>
      <c r="D169" s="183"/>
      <c r="E169" s="183"/>
      <c r="F169" s="183"/>
    </row>
    <row r="170" spans="1:6" ht="18" x14ac:dyDescent="0.25">
      <c r="A170" s="183"/>
      <c r="B170" s="183"/>
      <c r="C170" s="183"/>
      <c r="D170" s="183"/>
      <c r="E170" s="183"/>
      <c r="F170" s="183"/>
    </row>
    <row r="171" spans="1:6" ht="18" x14ac:dyDescent="0.25">
      <c r="A171" s="183"/>
      <c r="B171" s="183"/>
      <c r="C171" s="183"/>
      <c r="D171" s="183"/>
      <c r="E171" s="183"/>
      <c r="F171" s="183"/>
    </row>
    <row r="172" spans="1:6" ht="18" x14ac:dyDescent="0.25">
      <c r="A172" s="183"/>
      <c r="B172" s="183"/>
      <c r="C172" s="183"/>
      <c r="D172" s="183"/>
      <c r="E172" s="183"/>
      <c r="F172" s="183"/>
    </row>
    <row r="173" spans="1:6" ht="18" x14ac:dyDescent="0.25">
      <c r="A173" s="183"/>
      <c r="B173" s="183"/>
      <c r="C173" s="183"/>
      <c r="D173" s="183"/>
      <c r="E173" s="183"/>
      <c r="F173" s="183"/>
    </row>
    <row r="174" spans="1:6" ht="18" x14ac:dyDescent="0.25">
      <c r="A174" s="183"/>
      <c r="B174" s="183"/>
      <c r="C174" s="183"/>
      <c r="D174" s="183"/>
      <c r="E174" s="183"/>
      <c r="F174" s="183"/>
    </row>
    <row r="175" spans="1:6" ht="18" x14ac:dyDescent="0.25">
      <c r="A175" s="183"/>
      <c r="B175" s="183"/>
      <c r="C175" s="183"/>
      <c r="D175" s="183"/>
      <c r="E175" s="183"/>
      <c r="F175" s="183"/>
    </row>
    <row r="176" spans="1:6" ht="18" x14ac:dyDescent="0.25">
      <c r="A176" s="183"/>
      <c r="B176" s="183"/>
      <c r="C176" s="183"/>
      <c r="D176" s="183"/>
      <c r="E176" s="183"/>
      <c r="F176" s="183"/>
    </row>
    <row r="177" spans="1:6" ht="18" x14ac:dyDescent="0.25">
      <c r="A177" s="183"/>
      <c r="B177" s="183"/>
      <c r="C177" s="183"/>
      <c r="D177" s="183"/>
      <c r="E177" s="183"/>
      <c r="F177" s="183"/>
    </row>
    <row r="178" spans="1:6" ht="18" x14ac:dyDescent="0.25">
      <c r="A178" s="183"/>
      <c r="B178" s="183"/>
      <c r="C178" s="183"/>
      <c r="D178" s="183"/>
      <c r="E178" s="183"/>
      <c r="F178" s="183"/>
    </row>
    <row r="179" spans="1:6" ht="18" x14ac:dyDescent="0.25">
      <c r="A179" s="183"/>
      <c r="B179" s="183"/>
      <c r="C179" s="183"/>
      <c r="D179" s="183"/>
      <c r="E179" s="183"/>
      <c r="F179" s="183"/>
    </row>
    <row r="180" spans="1:6" ht="18" x14ac:dyDescent="0.25">
      <c r="A180" s="183"/>
      <c r="B180" s="183"/>
      <c r="C180" s="183"/>
      <c r="D180" s="183"/>
      <c r="E180" s="183"/>
      <c r="F180" s="183"/>
    </row>
    <row r="181" spans="1:6" ht="18" x14ac:dyDescent="0.25">
      <c r="A181" s="183"/>
      <c r="B181" s="183"/>
      <c r="C181" s="183"/>
      <c r="D181" s="183"/>
      <c r="E181" s="183"/>
      <c r="F181" s="183"/>
    </row>
    <row r="182" spans="1:6" ht="18" x14ac:dyDescent="0.25">
      <c r="A182" s="183"/>
      <c r="B182" s="183"/>
      <c r="C182" s="183"/>
      <c r="D182" s="183"/>
      <c r="E182" s="183"/>
      <c r="F182" s="183"/>
    </row>
    <row r="183" spans="1:6" ht="18" x14ac:dyDescent="0.25">
      <c r="A183" s="183"/>
      <c r="B183" s="183"/>
      <c r="C183" s="183"/>
      <c r="D183" s="183"/>
      <c r="E183" s="183"/>
      <c r="F183" s="183"/>
    </row>
    <row r="184" spans="1:6" ht="18" x14ac:dyDescent="0.25">
      <c r="A184" s="183"/>
      <c r="B184" s="183"/>
      <c r="C184" s="183"/>
      <c r="D184" s="183"/>
      <c r="E184" s="183"/>
      <c r="F184" s="183"/>
    </row>
    <row r="185" spans="1:6" ht="18" x14ac:dyDescent="0.25">
      <c r="A185" s="183"/>
      <c r="B185" s="183"/>
      <c r="C185" s="183"/>
      <c r="D185" s="183"/>
      <c r="E185" s="183"/>
      <c r="F185" s="183"/>
    </row>
    <row r="186" spans="1:6" ht="18" x14ac:dyDescent="0.25">
      <c r="A186" s="183"/>
      <c r="B186" s="183"/>
      <c r="C186" s="183"/>
      <c r="D186" s="183"/>
      <c r="E186" s="183"/>
      <c r="F186" s="183"/>
    </row>
    <row r="187" spans="1:6" ht="18" x14ac:dyDescent="0.25">
      <c r="A187" s="183"/>
      <c r="B187" s="183"/>
      <c r="C187" s="183"/>
      <c r="D187" s="183"/>
      <c r="E187" s="183"/>
      <c r="F187" s="183"/>
    </row>
    <row r="188" spans="1:6" ht="18" x14ac:dyDescent="0.25">
      <c r="A188" s="183"/>
      <c r="B188" s="183"/>
      <c r="C188" s="183"/>
      <c r="D188" s="183"/>
      <c r="E188" s="183"/>
      <c r="F188" s="183"/>
    </row>
    <row r="189" spans="1:6" ht="18" x14ac:dyDescent="0.25">
      <c r="A189" s="183"/>
      <c r="B189" s="183"/>
      <c r="C189" s="183"/>
      <c r="D189" s="183"/>
      <c r="E189" s="183"/>
      <c r="F189" s="183"/>
    </row>
    <row r="190" spans="1:6" ht="18" x14ac:dyDescent="0.25">
      <c r="A190" s="183"/>
      <c r="B190" s="183"/>
      <c r="C190" s="183"/>
      <c r="D190" s="183"/>
      <c r="E190" s="183"/>
      <c r="F190" s="183"/>
    </row>
    <row r="191" spans="1:6" ht="18" x14ac:dyDescent="0.25">
      <c r="A191" s="183"/>
      <c r="B191" s="183"/>
      <c r="C191" s="183"/>
      <c r="D191" s="183"/>
      <c r="E191" s="183"/>
      <c r="F191" s="183"/>
    </row>
    <row r="192" spans="1:6" ht="18" x14ac:dyDescent="0.25">
      <c r="A192" s="183"/>
      <c r="B192" s="183"/>
      <c r="C192" s="183"/>
      <c r="D192" s="183"/>
      <c r="E192" s="183"/>
      <c r="F192" s="183"/>
    </row>
    <row r="193" spans="1:6" ht="18" x14ac:dyDescent="0.25">
      <c r="A193" s="183"/>
      <c r="B193" s="183"/>
      <c r="C193" s="183"/>
      <c r="D193" s="183"/>
      <c r="E193" s="183"/>
      <c r="F193" s="183"/>
    </row>
    <row r="194" spans="1:6" ht="18" x14ac:dyDescent="0.25">
      <c r="A194" s="183"/>
      <c r="B194" s="183"/>
      <c r="C194" s="183"/>
      <c r="D194" s="183"/>
      <c r="E194" s="183"/>
      <c r="F194" s="183"/>
    </row>
    <row r="195" spans="1:6" ht="18" x14ac:dyDescent="0.25">
      <c r="A195" s="183"/>
      <c r="B195" s="183"/>
      <c r="C195" s="183"/>
      <c r="D195" s="183"/>
      <c r="E195" s="183"/>
      <c r="F195" s="183"/>
    </row>
    <row r="196" spans="1:6" ht="18" x14ac:dyDescent="0.25">
      <c r="A196" s="183"/>
      <c r="B196" s="183"/>
      <c r="C196" s="183"/>
      <c r="D196" s="183"/>
      <c r="E196" s="183"/>
      <c r="F196" s="183"/>
    </row>
    <row r="197" spans="1:6" ht="18" x14ac:dyDescent="0.25">
      <c r="A197" s="183"/>
      <c r="B197" s="183"/>
      <c r="C197" s="183"/>
      <c r="D197" s="183"/>
      <c r="E197" s="183"/>
      <c r="F197" s="183"/>
    </row>
    <row r="198" spans="1:6" ht="18" x14ac:dyDescent="0.25">
      <c r="A198" s="183"/>
      <c r="B198" s="183"/>
      <c r="C198" s="183"/>
      <c r="D198" s="183"/>
      <c r="E198" s="183"/>
      <c r="F198" s="183"/>
    </row>
    <row r="199" spans="1:6" ht="18" x14ac:dyDescent="0.25">
      <c r="A199" s="183"/>
      <c r="B199" s="183"/>
      <c r="C199" s="183"/>
      <c r="D199" s="183"/>
      <c r="E199" s="183"/>
      <c r="F199" s="183"/>
    </row>
    <row r="200" spans="1:6" ht="18" x14ac:dyDescent="0.25">
      <c r="A200" s="183"/>
      <c r="B200" s="183"/>
      <c r="C200" s="183"/>
      <c r="D200" s="183"/>
      <c r="E200" s="183"/>
      <c r="F200" s="183"/>
    </row>
    <row r="201" spans="1:6" ht="18" x14ac:dyDescent="0.25">
      <c r="A201" s="183"/>
      <c r="B201" s="183"/>
      <c r="C201" s="183"/>
      <c r="D201" s="183"/>
      <c r="E201" s="183"/>
      <c r="F201" s="183"/>
    </row>
    <row r="202" spans="1:6" ht="18" x14ac:dyDescent="0.25">
      <c r="A202" s="183"/>
      <c r="B202" s="183"/>
      <c r="C202" s="183"/>
      <c r="D202" s="183"/>
      <c r="E202" s="183"/>
      <c r="F202" s="183"/>
    </row>
    <row r="203" spans="1:6" ht="18" x14ac:dyDescent="0.25">
      <c r="A203" s="183"/>
      <c r="B203" s="183"/>
      <c r="C203" s="183"/>
      <c r="D203" s="183"/>
      <c r="E203" s="183"/>
      <c r="F203" s="183"/>
    </row>
    <row r="204" spans="1:6" ht="18" x14ac:dyDescent="0.25">
      <c r="A204" s="183"/>
      <c r="B204" s="183"/>
      <c r="C204" s="183"/>
      <c r="D204" s="183"/>
      <c r="E204" s="183"/>
      <c r="F204" s="183"/>
    </row>
    <row r="205" spans="1:6" ht="18" x14ac:dyDescent="0.25">
      <c r="A205" s="183"/>
      <c r="B205" s="183"/>
      <c r="C205" s="183"/>
      <c r="D205" s="183"/>
      <c r="E205" s="183"/>
      <c r="F205" s="183"/>
    </row>
    <row r="206" spans="1:6" ht="18" x14ac:dyDescent="0.25">
      <c r="A206" s="183"/>
      <c r="B206" s="183"/>
      <c r="C206" s="183"/>
      <c r="D206" s="183"/>
      <c r="E206" s="183"/>
      <c r="F206" s="183"/>
    </row>
    <row r="207" spans="1:6" ht="18" x14ac:dyDescent="0.25">
      <c r="A207" s="183"/>
      <c r="B207" s="183"/>
      <c r="C207" s="183"/>
      <c r="D207" s="183"/>
      <c r="E207" s="183"/>
      <c r="F207" s="183"/>
    </row>
    <row r="208" spans="1:6" ht="18" x14ac:dyDescent="0.25">
      <c r="A208" s="183"/>
      <c r="B208" s="183"/>
      <c r="C208" s="183"/>
      <c r="D208" s="183"/>
      <c r="E208" s="183"/>
      <c r="F208" s="183"/>
    </row>
    <row r="209" spans="1:6" ht="18" x14ac:dyDescent="0.25">
      <c r="A209" s="183"/>
      <c r="B209" s="183"/>
      <c r="C209" s="183"/>
      <c r="D209" s="183"/>
      <c r="E209" s="183"/>
      <c r="F209" s="183"/>
    </row>
    <row r="210" spans="1:6" ht="18" x14ac:dyDescent="0.25">
      <c r="A210" s="183"/>
      <c r="B210" s="183"/>
      <c r="C210" s="183"/>
      <c r="D210" s="183"/>
      <c r="E210" s="183"/>
      <c r="F210" s="183"/>
    </row>
    <row r="211" spans="1:6" ht="18" x14ac:dyDescent="0.25">
      <c r="A211" s="183"/>
      <c r="B211" s="183"/>
      <c r="C211" s="183"/>
      <c r="D211" s="183"/>
      <c r="E211" s="183"/>
      <c r="F211" s="183"/>
    </row>
    <row r="212" spans="1:6" ht="18" x14ac:dyDescent="0.25">
      <c r="A212" s="183"/>
      <c r="B212" s="183"/>
      <c r="C212" s="183"/>
      <c r="D212" s="183"/>
      <c r="E212" s="183"/>
      <c r="F212" s="183"/>
    </row>
    <row r="213" spans="1:6" ht="18" x14ac:dyDescent="0.25">
      <c r="A213" s="183"/>
      <c r="B213" s="183"/>
      <c r="C213" s="183"/>
      <c r="D213" s="183"/>
      <c r="E213" s="183"/>
      <c r="F213" s="183"/>
    </row>
    <row r="214" spans="1:6" ht="18" x14ac:dyDescent="0.25">
      <c r="A214" s="183"/>
      <c r="B214" s="183"/>
      <c r="C214" s="183"/>
      <c r="D214" s="183"/>
      <c r="E214" s="183"/>
      <c r="F214" s="183"/>
    </row>
    <row r="215" spans="1:6" ht="18" x14ac:dyDescent="0.25">
      <c r="A215" s="183"/>
      <c r="B215" s="183"/>
      <c r="C215" s="183"/>
      <c r="D215" s="183"/>
      <c r="E215" s="183"/>
      <c r="F215" s="183"/>
    </row>
    <row r="216" spans="1:6" ht="18" x14ac:dyDescent="0.25">
      <c r="A216" s="183"/>
      <c r="B216" s="183"/>
      <c r="C216" s="183"/>
      <c r="D216" s="183"/>
      <c r="E216" s="183"/>
      <c r="F216" s="183"/>
    </row>
    <row r="217" spans="1:6" ht="18" x14ac:dyDescent="0.25">
      <c r="A217" s="183"/>
      <c r="B217" s="183"/>
      <c r="C217" s="183"/>
      <c r="D217" s="183"/>
      <c r="E217" s="183"/>
      <c r="F217" s="183"/>
    </row>
    <row r="218" spans="1:6" ht="18" x14ac:dyDescent="0.25">
      <c r="A218" s="183"/>
      <c r="B218" s="183"/>
      <c r="C218" s="183"/>
      <c r="D218" s="183"/>
      <c r="E218" s="183"/>
      <c r="F218" s="183"/>
    </row>
    <row r="219" spans="1:6" ht="18" x14ac:dyDescent="0.25">
      <c r="A219" s="183"/>
      <c r="B219" s="183"/>
      <c r="C219" s="183"/>
      <c r="D219" s="183"/>
      <c r="E219" s="183"/>
      <c r="F219" s="183"/>
    </row>
    <row r="220" spans="1:6" ht="18" x14ac:dyDescent="0.25">
      <c r="A220" s="183"/>
      <c r="B220" s="183"/>
      <c r="C220" s="183"/>
      <c r="D220" s="183"/>
      <c r="E220" s="183"/>
      <c r="F220" s="183"/>
    </row>
    <row r="221" spans="1:6" ht="18" x14ac:dyDescent="0.25">
      <c r="A221" s="183"/>
      <c r="B221" s="183"/>
      <c r="C221" s="183"/>
      <c r="D221" s="183"/>
      <c r="E221" s="183"/>
      <c r="F221" s="183"/>
    </row>
    <row r="222" spans="1:6" ht="18" x14ac:dyDescent="0.25">
      <c r="A222" s="183"/>
      <c r="B222" s="183"/>
      <c r="C222" s="183"/>
      <c r="D222" s="183"/>
      <c r="E222" s="183"/>
      <c r="F222" s="183"/>
    </row>
    <row r="223" spans="1:6" ht="18" x14ac:dyDescent="0.25">
      <c r="A223" s="183"/>
      <c r="B223" s="183"/>
      <c r="C223" s="183"/>
      <c r="D223" s="183"/>
      <c r="E223" s="183"/>
      <c r="F223" s="183"/>
    </row>
    <row r="224" spans="1:6" ht="18" x14ac:dyDescent="0.25">
      <c r="A224" s="183"/>
      <c r="B224" s="183"/>
      <c r="C224" s="183"/>
      <c r="D224" s="183"/>
      <c r="E224" s="183"/>
      <c r="F224" s="183"/>
    </row>
    <row r="225" spans="1:6" ht="18" x14ac:dyDescent="0.25">
      <c r="A225" s="183"/>
      <c r="B225" s="183"/>
      <c r="C225" s="183"/>
      <c r="D225" s="183"/>
      <c r="E225" s="183"/>
      <c r="F225" s="183"/>
    </row>
    <row r="226" spans="1:6" ht="18" x14ac:dyDescent="0.25">
      <c r="A226" s="183"/>
      <c r="B226" s="183"/>
      <c r="C226" s="183"/>
      <c r="D226" s="183"/>
    </row>
  </sheetData>
  <mergeCells count="9">
    <mergeCell ref="A27:D27"/>
    <mergeCell ref="A1:D1"/>
    <mergeCell ref="A2:D2"/>
    <mergeCell ref="A25:D25"/>
    <mergeCell ref="A4:D4"/>
    <mergeCell ref="A16:D16"/>
    <mergeCell ref="A5:D5"/>
    <mergeCell ref="A12:D12"/>
    <mergeCell ref="A18:D18"/>
  </mergeCells>
  <pageMargins left="0.51181102362204722" right="0.35433070866141736" top="0.47244094488188981" bottom="0.59055118110236227" header="0.19685039370078741" footer="0.51181102362204722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view="pageBreakPreview" topLeftCell="A12" zoomScale="75" zoomScaleSheetLayoutView="75" workbookViewId="0">
      <selection activeCell="AA37" sqref="AA37"/>
    </sheetView>
  </sheetViews>
  <sheetFormatPr defaultRowHeight="12.75" x14ac:dyDescent="0.2"/>
  <cols>
    <col min="1" max="1" width="24.140625" customWidth="1"/>
    <col min="2" max="2" width="35.85546875" hidden="1" customWidth="1"/>
    <col min="3" max="3" width="23.42578125" customWidth="1"/>
    <col min="4" max="4" width="26.42578125" customWidth="1"/>
    <col min="5" max="5" width="34.42578125" customWidth="1"/>
    <col min="6" max="7" width="27" hidden="1" customWidth="1"/>
    <col min="8" max="8" width="35" customWidth="1"/>
    <col min="9" max="9" width="41.140625" hidden="1" customWidth="1"/>
    <col min="10" max="10" width="18.7109375" hidden="1" customWidth="1"/>
    <col min="11" max="11" width="31.140625" hidden="1" customWidth="1"/>
    <col min="12" max="12" width="38.85546875" hidden="1" customWidth="1"/>
  </cols>
  <sheetData>
    <row r="1" spans="1:17" ht="69" customHeight="1" x14ac:dyDescent="0.35">
      <c r="A1" s="219" t="s">
        <v>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"/>
      <c r="M1" s="1"/>
      <c r="N1" s="1"/>
      <c r="O1" s="3"/>
      <c r="P1" s="3"/>
      <c r="Q1" s="2"/>
    </row>
    <row r="2" spans="1:17" ht="26.25" x14ac:dyDescent="0.4">
      <c r="A2" s="1"/>
      <c r="B2" s="4"/>
      <c r="C2" s="6"/>
      <c r="D2" s="6"/>
      <c r="E2" s="7"/>
      <c r="I2" s="7"/>
      <c r="J2" s="46"/>
      <c r="K2" s="6"/>
      <c r="L2" s="1"/>
      <c r="M2" s="1"/>
      <c r="N2" s="1"/>
      <c r="O2" s="3"/>
      <c r="P2" s="3"/>
      <c r="Q2" s="2"/>
    </row>
    <row r="3" spans="1:17" ht="18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2"/>
    </row>
    <row r="4" spans="1:17" ht="126" customHeight="1" thickBot="1" x14ac:dyDescent="0.3">
      <c r="A4" s="8"/>
      <c r="B4" s="9" t="s">
        <v>5</v>
      </c>
      <c r="C4" s="9" t="s">
        <v>25</v>
      </c>
      <c r="D4" s="9" t="s">
        <v>27</v>
      </c>
      <c r="E4" s="9" t="s">
        <v>26</v>
      </c>
      <c r="F4" s="8" t="s">
        <v>9</v>
      </c>
      <c r="G4" s="9" t="s">
        <v>28</v>
      </c>
      <c r="H4" s="9" t="s">
        <v>24</v>
      </c>
      <c r="I4" s="9"/>
      <c r="J4" s="9" t="s">
        <v>6</v>
      </c>
      <c r="K4" s="10" t="s">
        <v>0</v>
      </c>
      <c r="L4" s="8" t="s">
        <v>1</v>
      </c>
      <c r="M4" s="3"/>
      <c r="N4" s="3"/>
      <c r="O4" s="3"/>
      <c r="P4" s="3"/>
      <c r="Q4" s="2"/>
    </row>
    <row r="5" spans="1:17" ht="20.25" customHeight="1" thickBot="1" x14ac:dyDescent="0.3">
      <c r="A5" s="52">
        <v>1</v>
      </c>
      <c r="B5" s="56"/>
      <c r="C5" s="57">
        <v>2</v>
      </c>
      <c r="D5" s="57">
        <v>3</v>
      </c>
      <c r="E5" s="57">
        <v>4</v>
      </c>
      <c r="F5" s="52"/>
      <c r="G5" s="57"/>
      <c r="H5" s="57">
        <v>5</v>
      </c>
      <c r="I5" s="37"/>
      <c r="J5" s="34"/>
      <c r="K5" s="10"/>
      <c r="L5" s="8"/>
      <c r="M5" s="3"/>
      <c r="N5" s="3"/>
      <c r="O5" s="3"/>
      <c r="P5" s="3"/>
      <c r="Q5" s="2"/>
    </row>
    <row r="6" spans="1:17" ht="52.5" customHeight="1" x14ac:dyDescent="0.25">
      <c r="A6" s="28" t="s">
        <v>11</v>
      </c>
      <c r="B6" s="35"/>
      <c r="C6" s="27">
        <v>18.149999999999999</v>
      </c>
      <c r="D6" s="36">
        <f>C6/2948.2</f>
        <v>6.1562987585645481E-3</v>
      </c>
      <c r="E6" s="40">
        <f>D6*2449.76</f>
        <v>15.081454446781089</v>
      </c>
      <c r="F6" s="22"/>
      <c r="G6" s="22"/>
      <c r="H6" s="44">
        <f>E6*95160.27</f>
        <v>1435155.2771483893</v>
      </c>
      <c r="I6" s="15"/>
      <c r="J6" s="30"/>
      <c r="K6" s="26"/>
      <c r="L6" s="29"/>
      <c r="M6" s="3"/>
      <c r="N6" s="3"/>
      <c r="O6" s="3"/>
      <c r="P6" s="3"/>
      <c r="Q6" s="2"/>
    </row>
    <row r="7" spans="1:17" ht="52.5" customHeight="1" x14ac:dyDescent="0.25">
      <c r="A7" s="28" t="s">
        <v>12</v>
      </c>
      <c r="B7" s="18"/>
      <c r="C7" s="14">
        <v>7.84</v>
      </c>
      <c r="D7" s="38">
        <f>C7/2948.2</f>
        <v>2.6592497116884879E-3</v>
      </c>
      <c r="E7" s="41">
        <f>D7*2060.7</f>
        <v>5.479915880876467</v>
      </c>
      <c r="F7" s="15"/>
      <c r="G7" s="15"/>
      <c r="H7" s="43">
        <f>E7*100620.58</f>
        <v>551392.31428500102</v>
      </c>
      <c r="I7" s="14"/>
      <c r="J7" s="30"/>
      <c r="K7" s="28"/>
      <c r="L7" s="48"/>
      <c r="M7" s="3"/>
      <c r="N7" s="3"/>
      <c r="O7" s="3"/>
      <c r="P7" s="3"/>
      <c r="Q7" s="2"/>
    </row>
    <row r="8" spans="1:17" ht="52.5" customHeight="1" x14ac:dyDescent="0.25">
      <c r="A8" s="28" t="s">
        <v>13</v>
      </c>
      <c r="B8" s="18"/>
      <c r="C8" s="14">
        <v>6.63</v>
      </c>
      <c r="D8" s="38">
        <f>C8/2948.2</f>
        <v>2.2488297944508514E-3</v>
      </c>
      <c r="E8" s="41">
        <f>D8*2059.4</f>
        <v>4.631240078692084</v>
      </c>
      <c r="F8" s="15"/>
      <c r="G8" s="15"/>
      <c r="H8" s="43">
        <f>E8*107588.27</f>
        <v>498267.10802114522</v>
      </c>
      <c r="I8" s="14"/>
      <c r="J8" s="30"/>
      <c r="K8" s="28"/>
      <c r="L8" s="48"/>
      <c r="M8" s="3"/>
      <c r="N8" s="3"/>
      <c r="O8" s="3"/>
      <c r="P8" s="3"/>
      <c r="Q8" s="2"/>
    </row>
    <row r="9" spans="1:17" ht="52.5" customHeight="1" x14ac:dyDescent="0.25">
      <c r="A9" s="28" t="s">
        <v>14</v>
      </c>
      <c r="B9" s="18"/>
      <c r="C9" s="14"/>
      <c r="D9" s="38"/>
      <c r="E9" s="41"/>
      <c r="F9" s="15"/>
      <c r="G9" s="15"/>
      <c r="H9" s="51"/>
      <c r="I9" s="14"/>
      <c r="J9" s="30"/>
      <c r="K9" s="28"/>
      <c r="L9" s="48"/>
      <c r="M9" s="3"/>
      <c r="N9" s="3"/>
      <c r="O9" s="3"/>
      <c r="P9" s="3"/>
      <c r="Q9" s="2"/>
    </row>
    <row r="10" spans="1:17" ht="52.5" customHeight="1" x14ac:dyDescent="0.25">
      <c r="A10" s="28" t="s">
        <v>15</v>
      </c>
      <c r="B10" s="18"/>
      <c r="C10" s="14"/>
      <c r="D10" s="38"/>
      <c r="E10" s="41"/>
      <c r="F10" s="15"/>
      <c r="G10" s="15"/>
      <c r="H10" s="51"/>
      <c r="I10" s="14"/>
      <c r="J10" s="30"/>
      <c r="K10" s="28"/>
      <c r="L10" s="48"/>
      <c r="M10" s="3"/>
      <c r="N10" s="3"/>
      <c r="O10" s="3"/>
      <c r="P10" s="3"/>
      <c r="Q10" s="2"/>
    </row>
    <row r="11" spans="1:17" ht="52.5" customHeight="1" x14ac:dyDescent="0.25">
      <c r="A11" s="28" t="s">
        <v>16</v>
      </c>
      <c r="B11" s="18"/>
      <c r="C11" s="14"/>
      <c r="D11" s="38"/>
      <c r="E11" s="41"/>
      <c r="F11" s="15"/>
      <c r="G11" s="15"/>
      <c r="H11" s="51"/>
      <c r="I11" s="14"/>
      <c r="J11" s="30"/>
      <c r="K11" s="28"/>
      <c r="L11" s="48"/>
      <c r="M11" s="3"/>
      <c r="N11" s="3"/>
      <c r="O11" s="3"/>
      <c r="P11" s="3"/>
      <c r="Q11" s="2"/>
    </row>
    <row r="12" spans="1:17" ht="53.25" customHeight="1" x14ac:dyDescent="0.25">
      <c r="A12" s="32" t="s">
        <v>17</v>
      </c>
      <c r="B12" s="13"/>
      <c r="C12" s="14"/>
      <c r="D12" s="38"/>
      <c r="E12" s="41"/>
      <c r="F12" s="15"/>
      <c r="G12" s="15"/>
      <c r="H12" s="15"/>
      <c r="I12" s="15"/>
      <c r="J12" s="30"/>
      <c r="K12" s="16"/>
      <c r="L12" s="16"/>
      <c r="M12" s="3"/>
      <c r="N12" s="3"/>
      <c r="O12" s="3"/>
      <c r="P12" s="3"/>
      <c r="Q12" s="2"/>
    </row>
    <row r="13" spans="1:17" ht="49.5" customHeight="1" x14ac:dyDescent="0.25">
      <c r="A13" s="32" t="s">
        <v>18</v>
      </c>
      <c r="B13" s="18"/>
      <c r="C13" s="14"/>
      <c r="D13" s="38"/>
      <c r="E13" s="41"/>
      <c r="F13" s="15"/>
      <c r="G13" s="15"/>
      <c r="H13" s="15"/>
      <c r="I13" s="15"/>
      <c r="J13" s="30"/>
      <c r="K13" s="16"/>
      <c r="L13" s="16"/>
      <c r="M13" s="3"/>
      <c r="N13" s="3"/>
      <c r="O13" s="3"/>
      <c r="P13" s="3"/>
      <c r="Q13" s="2"/>
    </row>
    <row r="14" spans="1:17" ht="56.25" customHeight="1" x14ac:dyDescent="0.25">
      <c r="A14" s="16" t="s">
        <v>19</v>
      </c>
      <c r="B14" s="13"/>
      <c r="C14" s="14"/>
      <c r="D14" s="38"/>
      <c r="E14" s="41"/>
      <c r="F14" s="15"/>
      <c r="G14" s="15"/>
      <c r="H14" s="15"/>
      <c r="I14" s="14"/>
      <c r="J14" s="30"/>
      <c r="K14" s="16"/>
      <c r="L14" s="16"/>
      <c r="M14" s="3"/>
      <c r="N14" s="3"/>
      <c r="O14" s="3"/>
      <c r="P14" s="3"/>
      <c r="Q14" s="2"/>
    </row>
    <row r="15" spans="1:17" ht="52.5" customHeight="1" x14ac:dyDescent="0.25">
      <c r="A15" s="16" t="s">
        <v>20</v>
      </c>
      <c r="B15" s="18"/>
      <c r="C15" s="14">
        <v>4.08</v>
      </c>
      <c r="D15" s="38">
        <f>C15/2948.2</f>
        <v>1.3838952581236011E-3</v>
      </c>
      <c r="E15" s="41">
        <f>D15*2280.1</f>
        <v>3.1554195780476229</v>
      </c>
      <c r="F15" s="15"/>
      <c r="G15" s="15"/>
      <c r="H15" s="43">
        <f>E15*131387.15</f>
        <v>414581.58541387971</v>
      </c>
      <c r="I15" s="14"/>
      <c r="J15" s="30"/>
      <c r="K15" s="16"/>
      <c r="L15" s="16"/>
      <c r="M15" s="3"/>
      <c r="N15" s="3"/>
      <c r="O15" s="3"/>
      <c r="P15" s="3"/>
      <c r="Q15" s="2"/>
    </row>
    <row r="16" spans="1:17" ht="52.5" customHeight="1" x14ac:dyDescent="0.25">
      <c r="A16" s="32" t="s">
        <v>21</v>
      </c>
      <c r="B16" s="13"/>
      <c r="C16" s="14">
        <v>5.32</v>
      </c>
      <c r="D16" s="38">
        <f>C16/2948.2</f>
        <v>1.8044908757886169E-3</v>
      </c>
      <c r="E16" s="41">
        <f>D16*2353.8</f>
        <v>4.2474106234312465</v>
      </c>
      <c r="F16" s="14"/>
      <c r="G16" s="14"/>
      <c r="H16" s="53">
        <f>E16*132221.38</f>
        <v>561598.49405673973</v>
      </c>
      <c r="I16" s="14"/>
      <c r="J16" s="30"/>
      <c r="K16" s="16"/>
      <c r="L16" s="16"/>
      <c r="M16" s="3"/>
      <c r="N16" s="3"/>
      <c r="O16" s="3"/>
      <c r="P16" s="3"/>
      <c r="Q16" s="2"/>
    </row>
    <row r="17" spans="1:17" ht="43.5" customHeight="1" x14ac:dyDescent="0.25">
      <c r="A17" s="32" t="s">
        <v>22</v>
      </c>
      <c r="B17" s="18"/>
      <c r="C17" s="14">
        <v>16.48</v>
      </c>
      <c r="D17" s="38">
        <f>C17/2948.2</f>
        <v>5.5898514347737611E-3</v>
      </c>
      <c r="E17" s="41">
        <f>D17*2402.6</f>
        <v>13.430177057187437</v>
      </c>
      <c r="F17" s="15"/>
      <c r="G17" s="15"/>
      <c r="H17" s="43">
        <f>E17*130950.18</f>
        <v>1758684.103070565</v>
      </c>
      <c r="I17" s="47"/>
      <c r="J17" s="30"/>
      <c r="K17" s="32"/>
      <c r="L17" s="16"/>
      <c r="M17" s="3"/>
      <c r="N17" s="3"/>
      <c r="O17" s="3"/>
      <c r="P17" s="3"/>
      <c r="Q17" s="2"/>
    </row>
    <row r="18" spans="1:17" ht="43.5" customHeight="1" x14ac:dyDescent="0.25">
      <c r="A18" s="224" t="s">
        <v>35</v>
      </c>
      <c r="B18" s="225"/>
      <c r="C18" s="225"/>
      <c r="D18" s="226"/>
      <c r="E18" s="60">
        <f>SUM(E6:E17)</f>
        <v>46.025617665015943</v>
      </c>
      <c r="F18" s="63"/>
      <c r="G18" s="63"/>
      <c r="H18" s="64">
        <f>SUM(H6:H17)</f>
        <v>5219678.8819957208</v>
      </c>
      <c r="I18" s="47"/>
      <c r="J18" s="30"/>
      <c r="K18" s="32"/>
      <c r="L18" s="16"/>
      <c r="M18" s="3"/>
      <c r="N18" s="3"/>
      <c r="O18" s="3"/>
      <c r="P18" s="3"/>
      <c r="Q18" s="2"/>
    </row>
    <row r="19" spans="1:17" ht="40.5" customHeight="1" x14ac:dyDescent="0.25">
      <c r="A19" s="16" t="s">
        <v>23</v>
      </c>
      <c r="B19" s="13"/>
      <c r="C19" s="14">
        <v>13.41</v>
      </c>
      <c r="D19" s="38">
        <f>C19/2948.2</f>
        <v>4.5485380910385998E-3</v>
      </c>
      <c r="E19" s="41">
        <f>D19*2463.4</f>
        <v>11.204868733464487</v>
      </c>
      <c r="F19" s="15"/>
      <c r="G19" s="15"/>
      <c r="H19" s="43">
        <f>E19*151095.48</f>
        <v>1693005.0196198088</v>
      </c>
      <c r="I19" s="15"/>
      <c r="J19" s="30"/>
      <c r="K19" s="32"/>
      <c r="L19" s="17"/>
      <c r="M19" s="3"/>
      <c r="N19" s="3"/>
      <c r="O19" s="3"/>
      <c r="P19" s="3"/>
      <c r="Q19" s="2"/>
    </row>
    <row r="20" spans="1:17" ht="57" customHeight="1" x14ac:dyDescent="0.25">
      <c r="A20" s="227" t="s">
        <v>36</v>
      </c>
      <c r="B20" s="228"/>
      <c r="C20" s="228"/>
      <c r="D20" s="229"/>
      <c r="E20" s="60">
        <f>E18+E19</f>
        <v>57.23048639848043</v>
      </c>
      <c r="F20" s="61"/>
      <c r="G20" s="61"/>
      <c r="H20" s="62">
        <f>H18+H19</f>
        <v>6912683.9016155293</v>
      </c>
      <c r="I20" s="50"/>
      <c r="J20" s="30"/>
      <c r="K20" s="32"/>
      <c r="L20" s="17"/>
      <c r="M20" s="3"/>
      <c r="N20" s="3"/>
      <c r="O20" s="3"/>
      <c r="P20" s="3"/>
      <c r="Q20" s="2"/>
    </row>
    <row r="21" spans="1:17" ht="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2"/>
    </row>
    <row r="22" spans="1:17" ht="1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21"/>
      <c r="L22" s="21"/>
      <c r="M22" s="3"/>
      <c r="N22" s="3"/>
      <c r="O22" s="3"/>
      <c r="P22" s="3"/>
      <c r="Q22" s="2"/>
    </row>
    <row r="23" spans="1:17" ht="36" customHeight="1" x14ac:dyDescent="0.25">
      <c r="A23" s="221" t="s">
        <v>30</v>
      </c>
      <c r="B23" s="222"/>
      <c r="C23" s="222"/>
      <c r="D23" s="222"/>
      <c r="E23" s="222"/>
      <c r="F23" s="222"/>
      <c r="G23" s="222"/>
      <c r="H23" s="222"/>
      <c r="I23" s="3"/>
      <c r="J23" s="21"/>
      <c r="K23" s="21"/>
      <c r="L23" s="21"/>
      <c r="M23" s="3"/>
      <c r="N23" s="3"/>
      <c r="O23" s="3"/>
      <c r="P23" s="3"/>
      <c r="Q23" s="2"/>
    </row>
    <row r="24" spans="1:17" ht="18" x14ac:dyDescent="0.25">
      <c r="A24" s="222"/>
      <c r="B24" s="222"/>
      <c r="C24" s="222"/>
      <c r="D24" s="222"/>
      <c r="E24" s="222"/>
      <c r="F24" s="222"/>
      <c r="G24" s="222"/>
      <c r="H24" s="222"/>
      <c r="I24" s="3"/>
      <c r="J24" s="3"/>
      <c r="K24" s="21"/>
      <c r="L24" s="21"/>
      <c r="M24" s="3"/>
      <c r="N24" s="3"/>
      <c r="O24" s="3"/>
      <c r="P24" s="3"/>
      <c r="Q24" s="2"/>
    </row>
    <row r="25" spans="1:17" ht="18" x14ac:dyDescent="0.25">
      <c r="A25" s="222"/>
      <c r="B25" s="222"/>
      <c r="C25" s="222"/>
      <c r="D25" s="222"/>
      <c r="E25" s="222"/>
      <c r="F25" s="222"/>
      <c r="G25" s="222"/>
      <c r="H25" s="222"/>
      <c r="I25" s="3"/>
      <c r="J25" s="3"/>
      <c r="K25" s="21"/>
      <c r="L25" s="21"/>
      <c r="M25" s="3"/>
      <c r="N25" s="3"/>
      <c r="O25" s="3"/>
      <c r="P25" s="3"/>
      <c r="Q25" s="2"/>
    </row>
    <row r="26" spans="1:17" ht="1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21"/>
      <c r="L26" s="21"/>
      <c r="M26" s="3"/>
      <c r="N26" s="3"/>
      <c r="O26" s="3"/>
      <c r="P26" s="3"/>
      <c r="Q26" s="2"/>
    </row>
    <row r="27" spans="1:17" ht="20.25" x14ac:dyDescent="0.3">
      <c r="A27" s="223" t="s">
        <v>31</v>
      </c>
      <c r="B27" s="223"/>
      <c r="C27" s="223"/>
      <c r="D27" s="223"/>
      <c r="E27" s="223"/>
      <c r="F27" s="223"/>
      <c r="G27" s="223"/>
      <c r="H27" s="223"/>
      <c r="I27" s="39"/>
      <c r="J27" s="21"/>
      <c r="K27" s="21"/>
      <c r="L27" s="21"/>
      <c r="M27" s="3"/>
      <c r="N27" s="3"/>
      <c r="O27" s="3"/>
      <c r="P27" s="3"/>
      <c r="Q27" s="2"/>
    </row>
    <row r="28" spans="1:17" ht="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  <c r="N28" s="3"/>
      <c r="O28" s="3"/>
      <c r="P28" s="3"/>
      <c r="Q28" s="2"/>
    </row>
    <row r="29" spans="1:17" ht="18" x14ac:dyDescent="0.25">
      <c r="A29" s="223" t="s">
        <v>29</v>
      </c>
      <c r="B29" s="223"/>
      <c r="C29" s="223"/>
      <c r="D29" s="223"/>
      <c r="E29" s="223"/>
      <c r="F29" s="223"/>
      <c r="G29" s="223"/>
      <c r="H29" s="223"/>
      <c r="I29" s="21"/>
      <c r="J29" s="21"/>
      <c r="K29" s="21"/>
      <c r="L29" s="21"/>
      <c r="M29" s="3"/>
      <c r="N29" s="3"/>
      <c r="O29" s="3"/>
      <c r="P29" s="3"/>
    </row>
    <row r="30" spans="1:17" ht="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  <c r="N30" s="3"/>
      <c r="O30" s="3"/>
      <c r="P30" s="3"/>
    </row>
    <row r="31" spans="1:17" ht="18" x14ac:dyDescent="0.25">
      <c r="A31" s="223" t="s">
        <v>33</v>
      </c>
      <c r="B31" s="223"/>
      <c r="C31" s="223"/>
      <c r="D31" s="223"/>
      <c r="E31" s="223"/>
      <c r="F31" s="223"/>
      <c r="G31" s="223"/>
      <c r="H31" s="223"/>
      <c r="I31" s="21"/>
      <c r="J31" s="21"/>
      <c r="K31" s="21"/>
      <c r="L31" s="21"/>
      <c r="M31" s="3"/>
      <c r="N31" s="3"/>
      <c r="O31" s="3"/>
      <c r="P31" s="3"/>
    </row>
    <row r="32" spans="1:17" ht="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"/>
      <c r="N32" s="3"/>
      <c r="O32" s="3"/>
      <c r="P32" s="3"/>
    </row>
    <row r="33" spans="1:16" ht="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"/>
      <c r="N33" s="3"/>
      <c r="O33" s="3"/>
      <c r="P33" s="3"/>
    </row>
    <row r="34" spans="1:16" ht="18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"/>
      <c r="N34" s="3"/>
      <c r="O34" s="3"/>
      <c r="P34" s="3"/>
    </row>
    <row r="35" spans="1:16" ht="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"/>
      <c r="N35" s="3"/>
      <c r="O35" s="3"/>
      <c r="P35" s="3"/>
    </row>
    <row r="36" spans="1:16" ht="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"/>
      <c r="N36" s="3"/>
      <c r="O36" s="3"/>
      <c r="P36" s="3"/>
    </row>
    <row r="37" spans="1:16" ht="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"/>
      <c r="N37" s="3"/>
      <c r="O37" s="3"/>
      <c r="P37" s="3"/>
    </row>
    <row r="38" spans="1:16" ht="1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"/>
      <c r="N38" s="3"/>
      <c r="O38" s="3"/>
      <c r="P38" s="3"/>
    </row>
    <row r="39" spans="1:16" ht="18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"/>
      <c r="N39" s="3"/>
      <c r="O39" s="3"/>
      <c r="P39" s="3"/>
    </row>
    <row r="40" spans="1:16" ht="1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"/>
      <c r="N40" s="3"/>
      <c r="O40" s="3"/>
      <c r="P40" s="3"/>
    </row>
    <row r="41" spans="1:16" ht="33" x14ac:dyDescent="0.25">
      <c r="A41" s="21"/>
      <c r="B41" s="33" t="s">
        <v>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"/>
      <c r="N41" s="3"/>
      <c r="O41" s="3"/>
      <c r="P41" s="3"/>
    </row>
    <row r="42" spans="1:16" ht="18" x14ac:dyDescent="0.25">
      <c r="A42" s="21"/>
      <c r="B42" s="21">
        <v>10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"/>
      <c r="N42" s="3"/>
      <c r="O42" s="3"/>
      <c r="P42" s="3"/>
    </row>
    <row r="43" spans="1:16" ht="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"/>
      <c r="N43" s="3"/>
      <c r="O43" s="3"/>
      <c r="P43" s="3"/>
    </row>
    <row r="44" spans="1:16" ht="18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"/>
      <c r="N44" s="3"/>
      <c r="O44" s="3"/>
      <c r="P44" s="3"/>
    </row>
    <row r="45" spans="1:16" ht="1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"/>
      <c r="N45" s="3"/>
      <c r="O45" s="3"/>
      <c r="P45" s="3"/>
    </row>
    <row r="46" spans="1:16" ht="18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"/>
      <c r="N46" s="3"/>
      <c r="O46" s="3"/>
      <c r="P46" s="3"/>
    </row>
    <row r="47" spans="1:16" ht="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"/>
      <c r="N47" s="3"/>
      <c r="O47" s="3"/>
      <c r="P47" s="3"/>
    </row>
    <row r="48" spans="1:16" ht="18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"/>
      <c r="N48" s="3"/>
      <c r="O48" s="3"/>
      <c r="P48" s="3"/>
    </row>
    <row r="49" spans="1:16" ht="18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"/>
      <c r="N49" s="3"/>
      <c r="O49" s="3"/>
      <c r="P49" s="3"/>
    </row>
    <row r="50" spans="1:16" ht="1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"/>
      <c r="N50" s="3"/>
      <c r="O50" s="3"/>
      <c r="P50" s="3"/>
    </row>
    <row r="51" spans="1:16" ht="1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"/>
      <c r="N51" s="3"/>
      <c r="O51" s="3"/>
      <c r="P51" s="3"/>
    </row>
    <row r="52" spans="1:16" ht="1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3"/>
      <c r="N52" s="3"/>
      <c r="O52" s="3"/>
      <c r="P52" s="3"/>
    </row>
    <row r="53" spans="1:16" ht="1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"/>
      <c r="N53" s="3"/>
      <c r="O53" s="3"/>
      <c r="P53" s="3"/>
    </row>
    <row r="54" spans="1:16" ht="1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"/>
      <c r="N54" s="3"/>
      <c r="O54" s="3"/>
      <c r="P54" s="3"/>
    </row>
    <row r="55" spans="1:16" ht="18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"/>
      <c r="N55" s="3"/>
      <c r="O55" s="3"/>
      <c r="P55" s="3"/>
    </row>
    <row r="56" spans="1:16" ht="18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"/>
      <c r="N56" s="3"/>
      <c r="O56" s="3"/>
      <c r="P56" s="3"/>
    </row>
    <row r="57" spans="1:16" ht="18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3"/>
      <c r="N57" s="3"/>
      <c r="O57" s="3"/>
      <c r="P57" s="3"/>
    </row>
    <row r="58" spans="1:16" ht="18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"/>
      <c r="N58" s="3"/>
      <c r="O58" s="3"/>
      <c r="P58" s="3"/>
    </row>
    <row r="59" spans="1:16" ht="18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3"/>
      <c r="N59" s="3"/>
      <c r="O59" s="3"/>
      <c r="P59" s="3"/>
    </row>
    <row r="60" spans="1:16" ht="18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3"/>
      <c r="N60" s="3"/>
      <c r="O60" s="3"/>
      <c r="P60" s="3"/>
    </row>
    <row r="61" spans="1:16" ht="18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3"/>
      <c r="N61" s="3"/>
      <c r="O61" s="3"/>
      <c r="P61" s="3"/>
    </row>
    <row r="62" spans="1:16" ht="1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8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8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8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</sheetData>
  <mergeCells count="7">
    <mergeCell ref="A1:K1"/>
    <mergeCell ref="A23:H25"/>
    <mergeCell ref="A27:H27"/>
    <mergeCell ref="A29:H29"/>
    <mergeCell ref="A31:H31"/>
    <mergeCell ref="A18:D18"/>
    <mergeCell ref="A20:D20"/>
  </mergeCells>
  <pageMargins left="0.51181102362204722" right="0.35433070866141736" top="0.47244094488188981" bottom="0.59055118110236227" header="0.19685039370078741" footer="0.51181102362204722"/>
  <pageSetup paperSize="9" scale="5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view="pageBreakPreview" topLeftCell="A16" zoomScale="75" zoomScaleSheetLayoutView="75" workbookViewId="0">
      <selection activeCell="D11" sqref="D11"/>
    </sheetView>
  </sheetViews>
  <sheetFormatPr defaultRowHeight="12.75" x14ac:dyDescent="0.2"/>
  <cols>
    <col min="1" max="1" width="24.140625" customWidth="1"/>
    <col min="2" max="2" width="35.85546875" hidden="1" customWidth="1"/>
    <col min="3" max="3" width="23.42578125" customWidth="1"/>
    <col min="4" max="4" width="26.42578125" customWidth="1"/>
    <col min="5" max="5" width="34.42578125" customWidth="1"/>
    <col min="6" max="7" width="27" hidden="1" customWidth="1"/>
    <col min="8" max="8" width="36.42578125" customWidth="1"/>
    <col min="9" max="9" width="41.140625" hidden="1" customWidth="1"/>
    <col min="10" max="10" width="18.7109375" hidden="1" customWidth="1"/>
    <col min="11" max="11" width="31.140625" hidden="1" customWidth="1"/>
    <col min="12" max="12" width="38.85546875" hidden="1" customWidth="1"/>
  </cols>
  <sheetData>
    <row r="1" spans="1:17" ht="69" customHeight="1" x14ac:dyDescent="0.35">
      <c r="A1" s="219" t="s">
        <v>34</v>
      </c>
      <c r="B1" s="219"/>
      <c r="C1" s="219"/>
      <c r="D1" s="219"/>
      <c r="E1" s="219"/>
      <c r="F1" s="219"/>
      <c r="G1" s="219"/>
      <c r="H1" s="219"/>
      <c r="I1" s="58"/>
      <c r="J1" s="58"/>
      <c r="K1" s="58"/>
      <c r="L1" s="1"/>
      <c r="M1" s="1"/>
      <c r="N1" s="1"/>
      <c r="O1" s="3"/>
      <c r="P1" s="3"/>
      <c r="Q1" s="2"/>
    </row>
    <row r="2" spans="1:17" ht="26.25" x14ac:dyDescent="0.4">
      <c r="A2" s="1"/>
      <c r="B2" s="4"/>
      <c r="C2" s="6"/>
      <c r="D2" s="6"/>
      <c r="E2" s="7"/>
      <c r="I2" s="7"/>
      <c r="J2" s="46"/>
      <c r="K2" s="6"/>
      <c r="L2" s="1"/>
      <c r="M2" s="1"/>
      <c r="N2" s="1"/>
      <c r="O2" s="3"/>
      <c r="P2" s="3"/>
      <c r="Q2" s="2"/>
    </row>
    <row r="3" spans="1:17" ht="18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9"/>
      <c r="O3" s="3"/>
      <c r="P3" s="3"/>
      <c r="Q3" s="2"/>
    </row>
    <row r="4" spans="1:17" ht="126" customHeight="1" thickBot="1" x14ac:dyDescent="0.3">
      <c r="A4" s="8"/>
      <c r="B4" s="9" t="s">
        <v>5</v>
      </c>
      <c r="C4" s="9" t="s">
        <v>25</v>
      </c>
      <c r="D4" s="9" t="s">
        <v>27</v>
      </c>
      <c r="E4" s="9" t="s">
        <v>26</v>
      </c>
      <c r="F4" s="8" t="s">
        <v>9</v>
      </c>
      <c r="G4" s="9" t="s">
        <v>28</v>
      </c>
      <c r="H4" s="9" t="s">
        <v>24</v>
      </c>
      <c r="I4" s="9"/>
      <c r="J4" s="9" t="s">
        <v>6</v>
      </c>
      <c r="K4" s="10" t="s">
        <v>0</v>
      </c>
      <c r="L4" s="8" t="s">
        <v>1</v>
      </c>
      <c r="M4" s="3"/>
      <c r="N4" s="3"/>
      <c r="O4" s="3"/>
      <c r="P4" s="3"/>
      <c r="Q4" s="2"/>
    </row>
    <row r="5" spans="1:17" ht="21" customHeight="1" thickBot="1" x14ac:dyDescent="0.3">
      <c r="A5" s="52">
        <v>1</v>
      </c>
      <c r="B5" s="56"/>
      <c r="C5" s="57">
        <v>2</v>
      </c>
      <c r="D5" s="57">
        <v>3</v>
      </c>
      <c r="E5" s="57">
        <v>4</v>
      </c>
      <c r="F5" s="52"/>
      <c r="G5" s="57">
        <v>5</v>
      </c>
      <c r="H5" s="57">
        <v>5</v>
      </c>
      <c r="I5" s="37"/>
      <c r="J5" s="34"/>
      <c r="K5" s="10"/>
      <c r="L5" s="8"/>
      <c r="M5" s="3"/>
      <c r="N5" s="3"/>
      <c r="O5" s="3"/>
      <c r="P5" s="3"/>
      <c r="Q5" s="2"/>
    </row>
    <row r="6" spans="1:17" ht="52.5" customHeight="1" x14ac:dyDescent="0.25">
      <c r="A6" s="28" t="s">
        <v>11</v>
      </c>
      <c r="B6" s="35"/>
      <c r="C6" s="27">
        <v>7.72</v>
      </c>
      <c r="D6" s="36">
        <f>C6/1002.2</f>
        <v>7.7030532827778884E-3</v>
      </c>
      <c r="E6" s="40">
        <f>D6*(583.65+115.4)</f>
        <v>5.3848193973258827</v>
      </c>
      <c r="F6" s="22"/>
      <c r="G6" s="22"/>
      <c r="H6" s="44">
        <f>E6*95160.27</f>
        <v>512420.86775076832</v>
      </c>
      <c r="I6" s="15"/>
      <c r="J6" s="30"/>
      <c r="K6" s="26"/>
      <c r="L6" s="29"/>
      <c r="M6" s="3"/>
      <c r="N6" s="3"/>
      <c r="O6" s="3"/>
      <c r="P6" s="3"/>
      <c r="Q6" s="2"/>
    </row>
    <row r="7" spans="1:17" ht="52.5" customHeight="1" x14ac:dyDescent="0.25">
      <c r="A7" s="28" t="s">
        <v>12</v>
      </c>
      <c r="B7" s="18"/>
      <c r="C7" s="14">
        <v>2.21</v>
      </c>
      <c r="D7" s="38">
        <f>C7/1002.2</f>
        <v>2.2051486729195769E-3</v>
      </c>
      <c r="E7" s="41">
        <f>D7*(573.16+115.4)</f>
        <v>1.5183771702255038</v>
      </c>
      <c r="F7" s="15"/>
      <c r="G7" s="15"/>
      <c r="H7" s="43">
        <f>E7*100620.58</f>
        <v>152779.99152684893</v>
      </c>
      <c r="I7" s="14"/>
      <c r="J7" s="30"/>
      <c r="K7" s="28"/>
      <c r="L7" s="48"/>
      <c r="M7" s="3"/>
      <c r="N7" s="3"/>
      <c r="O7" s="3"/>
      <c r="P7" s="3"/>
      <c r="Q7" s="2"/>
    </row>
    <row r="8" spans="1:17" ht="52.5" customHeight="1" x14ac:dyDescent="0.25">
      <c r="A8" s="28" t="s">
        <v>13</v>
      </c>
      <c r="B8" s="18"/>
      <c r="C8" s="14">
        <v>6.38</v>
      </c>
      <c r="D8" s="38">
        <f>C8/1002.2</f>
        <v>6.3659948114148865E-3</v>
      </c>
      <c r="E8" s="41">
        <f>D8*(553.96+115.4)</f>
        <v>4.2611422869686688</v>
      </c>
      <c r="F8" s="15"/>
      <c r="G8" s="15"/>
      <c r="H8" s="43">
        <f>E8*107588.27</f>
        <v>458448.92687880265</v>
      </c>
      <c r="I8" s="14"/>
      <c r="J8" s="30"/>
      <c r="K8" s="28"/>
      <c r="L8" s="48"/>
      <c r="M8" s="3"/>
      <c r="N8" s="3"/>
      <c r="O8" s="3"/>
      <c r="P8" s="3"/>
      <c r="Q8" s="2"/>
    </row>
    <row r="9" spans="1:17" ht="52.5" customHeight="1" x14ac:dyDescent="0.25">
      <c r="A9" s="28" t="s">
        <v>14</v>
      </c>
      <c r="B9" s="18"/>
      <c r="C9" s="14">
        <v>6.46</v>
      </c>
      <c r="D9" s="38">
        <f t="shared" ref="D9:D14" si="0">C9/1002.2</f>
        <v>6.4458191977649166E-3</v>
      </c>
      <c r="E9" s="41">
        <f>D9*(543.66+115.4)</f>
        <v>4.2481816004789454</v>
      </c>
      <c r="F9" s="15"/>
      <c r="G9" s="15"/>
      <c r="H9" s="43">
        <f>E9*107028.14</f>
        <v>454674.97508148465</v>
      </c>
      <c r="I9" s="14"/>
      <c r="J9" s="30"/>
      <c r="K9" s="28"/>
      <c r="L9" s="48"/>
      <c r="M9" s="3"/>
      <c r="N9" s="3"/>
      <c r="O9" s="3"/>
      <c r="P9" s="3"/>
      <c r="Q9" s="2"/>
    </row>
    <row r="10" spans="1:17" ht="52.5" customHeight="1" x14ac:dyDescent="0.25">
      <c r="A10" s="28" t="s">
        <v>15</v>
      </c>
      <c r="B10" s="18"/>
      <c r="C10" s="14">
        <v>1.96</v>
      </c>
      <c r="D10" s="38">
        <f t="shared" si="0"/>
        <v>1.9556974655757331E-3</v>
      </c>
      <c r="E10" s="41">
        <f>D10*(448.1+115.4)</f>
        <v>1.1020355218519255</v>
      </c>
      <c r="F10" s="15"/>
      <c r="G10" s="15"/>
      <c r="H10" s="43">
        <f>E10*108247.25</f>
        <v>119292.31464278584</v>
      </c>
      <c r="I10" s="14"/>
      <c r="J10" s="30"/>
      <c r="K10" s="28"/>
      <c r="L10" s="48"/>
      <c r="M10" s="3"/>
      <c r="N10" s="3"/>
      <c r="O10" s="3"/>
      <c r="P10" s="3"/>
      <c r="Q10" s="2"/>
    </row>
    <row r="11" spans="1:17" ht="52.5" customHeight="1" x14ac:dyDescent="0.25">
      <c r="A11" s="28" t="s">
        <v>16</v>
      </c>
      <c r="B11" s="18"/>
      <c r="C11" s="14">
        <v>2.16</v>
      </c>
      <c r="D11" s="38">
        <f t="shared" si="0"/>
        <v>2.1552584314508084E-3</v>
      </c>
      <c r="E11" s="41">
        <f>D11*(430.5+115.4)</f>
        <v>1.1765555777289962</v>
      </c>
      <c r="F11" s="15"/>
      <c r="G11" s="15"/>
      <c r="H11" s="43">
        <f>E11*108906.22</f>
        <v>128134.22059038117</v>
      </c>
      <c r="I11" s="14"/>
      <c r="J11" s="30"/>
      <c r="K11" s="28"/>
      <c r="L11" s="48"/>
      <c r="M11" s="3"/>
      <c r="N11" s="3"/>
      <c r="O11" s="3"/>
      <c r="P11" s="3"/>
      <c r="Q11" s="2"/>
    </row>
    <row r="12" spans="1:17" ht="53.25" customHeight="1" x14ac:dyDescent="0.25">
      <c r="A12" s="32" t="s">
        <v>17</v>
      </c>
      <c r="B12" s="13"/>
      <c r="C12" s="14">
        <v>3.44</v>
      </c>
      <c r="D12" s="38">
        <f t="shared" si="0"/>
        <v>3.4324486130512871E-3</v>
      </c>
      <c r="E12" s="41">
        <f>D12*(483.9+115.4)</f>
        <v>2.0570664538016361</v>
      </c>
      <c r="F12" s="15"/>
      <c r="G12" s="15"/>
      <c r="H12" s="43">
        <f>E12*107456.47</f>
        <v>221045.0996809419</v>
      </c>
      <c r="I12" s="15"/>
      <c r="J12" s="30"/>
      <c r="K12" s="16"/>
      <c r="L12" s="16"/>
      <c r="M12" s="3"/>
      <c r="N12" s="3"/>
      <c r="O12" s="3"/>
      <c r="P12" s="3"/>
      <c r="Q12" s="2"/>
    </row>
    <row r="13" spans="1:17" ht="49.5" customHeight="1" x14ac:dyDescent="0.25">
      <c r="A13" s="32" t="s">
        <v>18</v>
      </c>
      <c r="B13" s="18"/>
      <c r="C13" s="14">
        <v>2.17</v>
      </c>
      <c r="D13" s="38">
        <f t="shared" si="0"/>
        <v>2.1652364797445619E-3</v>
      </c>
      <c r="E13" s="41">
        <f>D13*(536.4+115.4)</f>
        <v>1.4113011374975053</v>
      </c>
      <c r="F13" s="15"/>
      <c r="G13" s="15"/>
      <c r="H13" s="43">
        <f>E13*117502.73</f>
        <v>165831.73650806223</v>
      </c>
      <c r="I13" s="15"/>
      <c r="J13" s="30"/>
      <c r="K13" s="16"/>
      <c r="L13" s="16"/>
      <c r="M13" s="3"/>
      <c r="N13" s="3"/>
      <c r="O13" s="3"/>
      <c r="P13" s="3"/>
      <c r="Q13" s="2"/>
    </row>
    <row r="14" spans="1:17" ht="56.25" customHeight="1" x14ac:dyDescent="0.25">
      <c r="A14" s="16" t="s">
        <v>19</v>
      </c>
      <c r="B14" s="13"/>
      <c r="C14" s="14">
        <v>1.68</v>
      </c>
      <c r="D14" s="38">
        <f t="shared" si="0"/>
        <v>1.6763121133506285E-3</v>
      </c>
      <c r="E14" s="41">
        <f>D14*(623.1+115.4)</f>
        <v>1.2379564957094391</v>
      </c>
      <c r="F14" s="15"/>
      <c r="G14" s="15"/>
      <c r="H14" s="43">
        <f>E14*131347.43</f>
        <v>162602.40416324083</v>
      </c>
      <c r="I14" s="14"/>
      <c r="J14" s="30"/>
      <c r="K14" s="16"/>
      <c r="L14" s="16"/>
      <c r="M14" s="3"/>
      <c r="N14" s="3"/>
      <c r="O14" s="3"/>
      <c r="P14" s="3"/>
      <c r="Q14" s="2"/>
    </row>
    <row r="15" spans="1:17" ht="52.5" customHeight="1" x14ac:dyDescent="0.25">
      <c r="A15" s="16" t="s">
        <v>20</v>
      </c>
      <c r="B15" s="18"/>
      <c r="C15" s="14">
        <v>9.41</v>
      </c>
      <c r="D15" s="38">
        <f>C15/1002.2</f>
        <v>9.3893434444222712E-3</v>
      </c>
      <c r="E15" s="41">
        <f>D15*(614.16+115.4)</f>
        <v>6.8500894033127118</v>
      </c>
      <c r="F15" s="15"/>
      <c r="G15" s="15"/>
      <c r="H15" s="43">
        <f>E15*131387.15</f>
        <v>900013.72394645773</v>
      </c>
      <c r="I15" s="14"/>
      <c r="J15" s="30"/>
      <c r="K15" s="16"/>
      <c r="L15" s="16"/>
      <c r="M15" s="3"/>
      <c r="N15" s="3"/>
      <c r="O15" s="3"/>
      <c r="P15" s="3"/>
      <c r="Q15" s="2"/>
    </row>
    <row r="16" spans="1:17" ht="52.5" customHeight="1" x14ac:dyDescent="0.25">
      <c r="A16" s="32" t="s">
        <v>21</v>
      </c>
      <c r="B16" s="13"/>
      <c r="C16" s="14">
        <v>12.5</v>
      </c>
      <c r="D16" s="38">
        <f>C16/1002.2</f>
        <v>1.2472560367192177E-2</v>
      </c>
      <c r="E16" s="41">
        <f>D16*(649.96+115.4)</f>
        <v>9.5459988026342053</v>
      </c>
      <c r="F16" s="14"/>
      <c r="G16" s="14"/>
      <c r="H16" s="53">
        <f>E16*132221.38</f>
        <v>1262185.1351626422</v>
      </c>
      <c r="I16" s="14"/>
      <c r="J16" s="30"/>
      <c r="K16" s="16"/>
      <c r="L16" s="16"/>
      <c r="M16" s="3"/>
      <c r="N16" s="3"/>
      <c r="O16" s="3"/>
      <c r="P16" s="3"/>
      <c r="Q16" s="2"/>
    </row>
    <row r="17" spans="1:17" ht="43.5" customHeight="1" x14ac:dyDescent="0.25">
      <c r="A17" s="32" t="s">
        <v>22</v>
      </c>
      <c r="B17" s="18"/>
      <c r="C17" s="14">
        <v>17.88</v>
      </c>
      <c r="D17" s="38">
        <f>C17/1002.2</f>
        <v>1.7840750349231688E-2</v>
      </c>
      <c r="E17" s="41">
        <f>D17*(681.76+115.4)</f>
        <v>14.221932548393532</v>
      </c>
      <c r="F17" s="15"/>
      <c r="G17" s="15"/>
      <c r="H17" s="43">
        <f>E17*130950.18</f>
        <v>1862364.6271599915</v>
      </c>
      <c r="I17" s="47"/>
      <c r="J17" s="30"/>
      <c r="K17" s="32"/>
      <c r="L17" s="16"/>
      <c r="M17" s="3"/>
      <c r="N17" s="3"/>
      <c r="O17" s="3"/>
      <c r="P17" s="3"/>
      <c r="Q17" s="2"/>
    </row>
    <row r="18" spans="1:17" ht="43.5" customHeight="1" x14ac:dyDescent="0.25">
      <c r="A18" s="224" t="s">
        <v>35</v>
      </c>
      <c r="B18" s="225"/>
      <c r="C18" s="225"/>
      <c r="D18" s="226"/>
      <c r="E18" s="60">
        <f>SUM(E6:E17)</f>
        <v>53.015456395928958</v>
      </c>
      <c r="F18" s="63"/>
      <c r="G18" s="63"/>
      <c r="H18" s="64">
        <f>SUM(H6:H17)</f>
        <v>6399794.0230924077</v>
      </c>
      <c r="I18" s="47"/>
      <c r="J18" s="30"/>
      <c r="K18" s="32"/>
      <c r="L18" s="16"/>
      <c r="M18" s="3"/>
      <c r="N18" s="3"/>
      <c r="O18" s="3"/>
      <c r="P18" s="3"/>
      <c r="Q18" s="2"/>
    </row>
    <row r="19" spans="1:17" ht="40.5" customHeight="1" x14ac:dyDescent="0.25">
      <c r="A19" s="16" t="s">
        <v>23</v>
      </c>
      <c r="B19" s="13"/>
      <c r="C19" s="14">
        <v>21.07</v>
      </c>
      <c r="D19" s="38">
        <f>C19/1002.2</f>
        <v>2.1023747754939134E-2</v>
      </c>
      <c r="E19" s="41">
        <f>D19*(681.76+115.4)</f>
        <v>16.759290760327278</v>
      </c>
      <c r="F19" s="15"/>
      <c r="G19" s="15"/>
      <c r="H19" s="43">
        <f>E19*151095.48</f>
        <v>2532253.0818912154</v>
      </c>
      <c r="I19" s="15"/>
      <c r="J19" s="30"/>
      <c r="K19" s="32"/>
      <c r="L19" s="17"/>
      <c r="M19" s="3"/>
      <c r="N19" s="3"/>
      <c r="O19" s="3"/>
      <c r="P19" s="3"/>
      <c r="Q19" s="2"/>
    </row>
    <row r="20" spans="1:17" ht="57" customHeight="1" x14ac:dyDescent="0.25">
      <c r="A20" s="227" t="s">
        <v>36</v>
      </c>
      <c r="B20" s="228"/>
      <c r="C20" s="228"/>
      <c r="D20" s="229"/>
      <c r="E20" s="60">
        <f>E18+E19</f>
        <v>69.77474715625624</v>
      </c>
      <c r="F20" s="61"/>
      <c r="G20" s="61"/>
      <c r="H20" s="62">
        <f>H18+H19</f>
        <v>8932047.1049836241</v>
      </c>
      <c r="I20" s="50"/>
      <c r="J20" s="30"/>
      <c r="K20" s="32"/>
      <c r="L20" s="17"/>
      <c r="M20" s="3"/>
      <c r="N20" s="3"/>
      <c r="O20" s="3"/>
      <c r="P20" s="3"/>
      <c r="Q20" s="2"/>
    </row>
    <row r="21" spans="1:17" ht="57" customHeight="1" x14ac:dyDescent="0.25">
      <c r="A21" s="49"/>
      <c r="B21" s="20"/>
      <c r="C21" s="34"/>
      <c r="D21" s="34"/>
      <c r="E21" s="42"/>
      <c r="F21" s="34"/>
      <c r="G21" s="34"/>
      <c r="H21" s="54"/>
      <c r="I21" s="55"/>
      <c r="J21" s="34"/>
      <c r="K21" s="45"/>
      <c r="L21" s="49"/>
      <c r="M21" s="3"/>
      <c r="N21" s="3"/>
      <c r="O21" s="3"/>
      <c r="P21" s="3"/>
      <c r="Q21" s="2"/>
    </row>
    <row r="22" spans="1:17" ht="18" x14ac:dyDescent="0.25">
      <c r="A22" s="221" t="s">
        <v>32</v>
      </c>
      <c r="B22" s="222"/>
      <c r="C22" s="222"/>
      <c r="D22" s="222"/>
      <c r="E22" s="222"/>
      <c r="F22" s="222"/>
      <c r="G22" s="222"/>
      <c r="H22" s="222"/>
      <c r="I22" s="3"/>
      <c r="J22" s="3"/>
      <c r="K22" s="21"/>
      <c r="L22" s="21"/>
      <c r="M22" s="3"/>
      <c r="N22" s="3"/>
      <c r="O22" s="3"/>
      <c r="P22" s="3"/>
      <c r="Q22" s="2"/>
    </row>
    <row r="23" spans="1:17" ht="18" x14ac:dyDescent="0.25">
      <c r="A23" s="222"/>
      <c r="B23" s="222"/>
      <c r="C23" s="222"/>
      <c r="D23" s="222"/>
      <c r="E23" s="222"/>
      <c r="F23" s="222"/>
      <c r="G23" s="222"/>
      <c r="H23" s="222"/>
      <c r="I23" s="3"/>
      <c r="J23" s="3"/>
      <c r="K23" s="21"/>
      <c r="L23" s="21"/>
      <c r="M23" s="3"/>
      <c r="N23" s="3"/>
      <c r="O23" s="3"/>
      <c r="P23" s="3"/>
      <c r="Q23" s="2"/>
    </row>
    <row r="24" spans="1:17" ht="18" x14ac:dyDescent="0.25">
      <c r="A24" s="222"/>
      <c r="B24" s="222"/>
      <c r="C24" s="222"/>
      <c r="D24" s="222"/>
      <c r="E24" s="222"/>
      <c r="F24" s="222"/>
      <c r="G24" s="222"/>
      <c r="H24" s="222"/>
      <c r="I24" s="21"/>
      <c r="J24" s="21"/>
      <c r="K24" s="21"/>
      <c r="L24" s="21"/>
      <c r="M24" s="3"/>
      <c r="N24" s="3"/>
      <c r="O24" s="3"/>
      <c r="P24" s="3"/>
    </row>
    <row r="25" spans="1:17" ht="18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  <c r="N25" s="3"/>
      <c r="O25" s="3"/>
      <c r="P25" s="3"/>
    </row>
    <row r="26" spans="1:17" ht="35.25" customHeight="1" x14ac:dyDescent="0.25">
      <c r="A26" s="223" t="s">
        <v>37</v>
      </c>
      <c r="B26" s="223"/>
      <c r="C26" s="223"/>
      <c r="D26" s="223"/>
      <c r="E26" s="223"/>
      <c r="F26" s="223"/>
      <c r="G26" s="223"/>
      <c r="H26" s="223"/>
      <c r="I26" s="21"/>
      <c r="J26" s="21"/>
      <c r="K26" s="21"/>
      <c r="L26" s="21"/>
      <c r="M26" s="3"/>
      <c r="N26" s="3"/>
      <c r="O26" s="3"/>
      <c r="P26" s="3"/>
    </row>
    <row r="27" spans="1:17" ht="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  <c r="N27" s="3"/>
      <c r="O27" s="3"/>
      <c r="P27" s="3"/>
    </row>
    <row r="28" spans="1:17" ht="23.25" customHeight="1" x14ac:dyDescent="0.25">
      <c r="A28" s="223" t="s">
        <v>29</v>
      </c>
      <c r="B28" s="223"/>
      <c r="C28" s="223"/>
      <c r="D28" s="223"/>
      <c r="E28" s="223"/>
      <c r="F28" s="223"/>
      <c r="G28" s="223"/>
      <c r="H28" s="223"/>
      <c r="I28" s="21"/>
      <c r="J28" s="21"/>
      <c r="K28" s="21"/>
      <c r="L28" s="21"/>
      <c r="M28" s="3"/>
      <c r="N28" s="3"/>
      <c r="O28" s="3"/>
      <c r="P28" s="3"/>
    </row>
    <row r="29" spans="1:17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"/>
      <c r="N29" s="3"/>
      <c r="O29" s="3"/>
      <c r="P29" s="3"/>
    </row>
    <row r="30" spans="1:17" ht="24.75" customHeight="1" x14ac:dyDescent="0.25">
      <c r="A30" s="223" t="s">
        <v>33</v>
      </c>
      <c r="B30" s="223"/>
      <c r="C30" s="223"/>
      <c r="D30" s="223"/>
      <c r="E30" s="223"/>
      <c r="F30" s="223"/>
      <c r="G30" s="223"/>
      <c r="H30" s="223"/>
      <c r="I30" s="21"/>
      <c r="J30" s="21"/>
      <c r="K30" s="21"/>
      <c r="L30" s="21"/>
      <c r="M30" s="3"/>
      <c r="N30" s="3"/>
      <c r="O30" s="3"/>
      <c r="P30" s="3"/>
    </row>
    <row r="31" spans="1:17" ht="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"/>
      <c r="N31" s="3"/>
      <c r="O31" s="3"/>
      <c r="P31" s="3"/>
    </row>
    <row r="32" spans="1:17" ht="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"/>
      <c r="N32" s="3"/>
      <c r="O32" s="3"/>
      <c r="P32" s="3"/>
    </row>
    <row r="33" spans="1:16" ht="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"/>
      <c r="N33" s="3"/>
      <c r="O33" s="3"/>
      <c r="P33" s="3"/>
    </row>
    <row r="34" spans="1:16" ht="18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"/>
      <c r="N34" s="3"/>
      <c r="O34" s="3"/>
      <c r="P34" s="3"/>
    </row>
    <row r="35" spans="1:16" ht="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"/>
      <c r="N35" s="3"/>
      <c r="O35" s="3"/>
      <c r="P35" s="3"/>
    </row>
    <row r="36" spans="1:16" ht="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"/>
      <c r="N36" s="3"/>
      <c r="O36" s="3"/>
      <c r="P36" s="3"/>
    </row>
    <row r="37" spans="1:16" ht="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"/>
      <c r="N37" s="3"/>
      <c r="O37" s="3"/>
      <c r="P37" s="3"/>
    </row>
    <row r="38" spans="1:16" ht="33" x14ac:dyDescent="0.25">
      <c r="A38" s="21"/>
      <c r="B38" s="33" t="s">
        <v>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"/>
      <c r="N38" s="3"/>
      <c r="O38" s="3"/>
      <c r="P38" s="3"/>
    </row>
    <row r="39" spans="1:16" ht="18" x14ac:dyDescent="0.25">
      <c r="A39" s="21"/>
      <c r="B39" s="21">
        <v>10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"/>
      <c r="N39" s="3"/>
      <c r="O39" s="3"/>
      <c r="P39" s="3"/>
    </row>
    <row r="40" spans="1:16" ht="1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"/>
      <c r="N40" s="3"/>
      <c r="O40" s="3"/>
      <c r="P40" s="3"/>
    </row>
    <row r="41" spans="1:16" ht="1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"/>
      <c r="N41" s="3"/>
      <c r="O41" s="3"/>
      <c r="P41" s="3"/>
    </row>
    <row r="42" spans="1:16" ht="18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"/>
      <c r="N42" s="3"/>
      <c r="O42" s="3"/>
      <c r="P42" s="3"/>
    </row>
    <row r="43" spans="1:16" ht="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"/>
      <c r="N43" s="3"/>
      <c r="O43" s="3"/>
      <c r="P43" s="3"/>
    </row>
    <row r="44" spans="1:16" ht="18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"/>
      <c r="N44" s="3"/>
      <c r="O44" s="3"/>
      <c r="P44" s="3"/>
    </row>
    <row r="45" spans="1:16" ht="1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"/>
      <c r="N45" s="3"/>
      <c r="O45" s="3"/>
      <c r="P45" s="3"/>
    </row>
    <row r="46" spans="1:16" ht="18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"/>
      <c r="N46" s="3"/>
      <c r="O46" s="3"/>
      <c r="P46" s="3"/>
    </row>
    <row r="47" spans="1:16" ht="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"/>
      <c r="N47" s="3"/>
      <c r="O47" s="3"/>
      <c r="P47" s="3"/>
    </row>
    <row r="48" spans="1:16" ht="18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"/>
      <c r="N48" s="3"/>
      <c r="O48" s="3"/>
      <c r="P48" s="3"/>
    </row>
    <row r="49" spans="1:16" ht="18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"/>
      <c r="N49" s="3"/>
      <c r="O49" s="3"/>
      <c r="P49" s="3"/>
    </row>
    <row r="50" spans="1:16" ht="1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"/>
      <c r="N50" s="3"/>
      <c r="O50" s="3"/>
      <c r="P50" s="3"/>
    </row>
    <row r="51" spans="1:16" ht="1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"/>
      <c r="N51" s="3"/>
      <c r="O51" s="3"/>
      <c r="P51" s="3"/>
    </row>
    <row r="52" spans="1:16" ht="1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3"/>
      <c r="N52" s="3"/>
      <c r="O52" s="3"/>
      <c r="P52" s="3"/>
    </row>
    <row r="53" spans="1:16" ht="1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"/>
      <c r="N53" s="3"/>
      <c r="O53" s="3"/>
      <c r="P53" s="3"/>
    </row>
    <row r="54" spans="1:16" ht="1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"/>
      <c r="N54" s="3"/>
      <c r="O54" s="3"/>
      <c r="P54" s="3"/>
    </row>
    <row r="55" spans="1:16" ht="18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"/>
      <c r="N55" s="3"/>
      <c r="O55" s="3"/>
      <c r="P55" s="3"/>
    </row>
    <row r="56" spans="1:16" ht="18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"/>
      <c r="N56" s="3"/>
      <c r="O56" s="3"/>
      <c r="P56" s="3"/>
    </row>
    <row r="57" spans="1:16" ht="18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3"/>
      <c r="N57" s="3"/>
      <c r="O57" s="3"/>
      <c r="P57" s="3"/>
    </row>
    <row r="58" spans="1:16" ht="18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"/>
      <c r="N58" s="3"/>
      <c r="O58" s="3"/>
      <c r="P58" s="3"/>
    </row>
    <row r="59" spans="1:16" ht="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</sheetData>
  <mergeCells count="7">
    <mergeCell ref="A22:H24"/>
    <mergeCell ref="A26:H26"/>
    <mergeCell ref="A28:H28"/>
    <mergeCell ref="A30:H30"/>
    <mergeCell ref="A1:H1"/>
    <mergeCell ref="A18:D18"/>
    <mergeCell ref="A20:D20"/>
  </mergeCells>
  <pageMargins left="0.51181102362204722" right="0.35433070866141736" top="0.47244094488188981" bottom="0.59055118110236227" header="0.19685039370078741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view="pageBreakPreview" topLeftCell="A22" zoomScale="75" zoomScaleSheetLayoutView="75" workbookViewId="0">
      <selection activeCell="B51" activeCellId="1" sqref="C51 B51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17.5703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113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 t="s">
        <v>8</v>
      </c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4</v>
      </c>
      <c r="B5" s="199"/>
      <c r="C5" s="199"/>
      <c r="D5" s="201"/>
      <c r="E5" s="199"/>
      <c r="F5" s="3"/>
      <c r="G5" s="3"/>
      <c r="H5" s="2"/>
    </row>
    <row r="6" spans="1:8" ht="57.75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57.7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7.75" customHeight="1" x14ac:dyDescent="0.25">
      <c r="A8" s="108"/>
      <c r="B8" s="79" t="s">
        <v>96</v>
      </c>
      <c r="C8" s="109">
        <v>12.7</v>
      </c>
      <c r="D8" s="78" t="s">
        <v>93</v>
      </c>
      <c r="E8" s="79" t="s">
        <v>94</v>
      </c>
      <c r="F8" s="3"/>
      <c r="G8" s="3"/>
      <c r="H8" s="2"/>
    </row>
    <row r="9" spans="1:8" ht="57.75" customHeight="1" x14ac:dyDescent="0.25">
      <c r="A9" s="108"/>
      <c r="B9" s="79" t="s">
        <v>106</v>
      </c>
      <c r="C9" s="109">
        <v>71.8</v>
      </c>
      <c r="D9" s="124" t="s">
        <v>107</v>
      </c>
      <c r="E9" s="79" t="s">
        <v>108</v>
      </c>
      <c r="F9" s="3"/>
      <c r="G9" s="3"/>
      <c r="H9" s="2"/>
    </row>
    <row r="10" spans="1:8" ht="55.5" customHeight="1" x14ac:dyDescent="0.25">
      <c r="A10" s="110" t="s">
        <v>47</v>
      </c>
      <c r="B10" s="79" t="s">
        <v>46</v>
      </c>
      <c r="C10" s="79">
        <v>50.5</v>
      </c>
      <c r="D10" s="80" t="s">
        <v>68</v>
      </c>
      <c r="E10" s="79" t="s">
        <v>69</v>
      </c>
      <c r="F10" s="3"/>
      <c r="G10" s="3"/>
      <c r="H10" s="2"/>
    </row>
    <row r="11" spans="1:8" ht="25.5" hidden="1" customHeight="1" thickBot="1" x14ac:dyDescent="0.3">
      <c r="A11" s="111"/>
      <c r="B11" s="79"/>
      <c r="C11" s="81">
        <f>SUM(C6:C10)</f>
        <v>216.2</v>
      </c>
      <c r="D11" s="109"/>
      <c r="E11" s="79"/>
      <c r="F11" s="3"/>
      <c r="G11" s="3"/>
      <c r="H11" s="2"/>
    </row>
    <row r="12" spans="1:8" ht="33" hidden="1" customHeight="1" thickBot="1" x14ac:dyDescent="0.3">
      <c r="A12" s="112" t="s">
        <v>40</v>
      </c>
      <c r="B12" s="113"/>
      <c r="C12" s="114"/>
      <c r="D12" s="114"/>
      <c r="E12" s="114"/>
      <c r="F12" s="3"/>
      <c r="G12" s="3"/>
      <c r="H12" s="2"/>
    </row>
    <row r="13" spans="1:8" ht="51.75" customHeight="1" x14ac:dyDescent="0.25">
      <c r="A13" s="112"/>
      <c r="B13" s="115" t="s">
        <v>97</v>
      </c>
      <c r="C13" s="109">
        <v>10.9</v>
      </c>
      <c r="D13" s="114" t="s">
        <v>93</v>
      </c>
      <c r="E13" s="109" t="s">
        <v>95</v>
      </c>
      <c r="F13" s="3"/>
      <c r="G13" s="3"/>
      <c r="H13" s="2"/>
    </row>
    <row r="14" spans="1:8" ht="51.75" customHeight="1" x14ac:dyDescent="0.25">
      <c r="A14" s="112"/>
      <c r="B14" s="115" t="s">
        <v>98</v>
      </c>
      <c r="C14" s="109">
        <v>18.600000000000001</v>
      </c>
      <c r="D14" s="118" t="s">
        <v>99</v>
      </c>
      <c r="E14" s="109" t="s">
        <v>100</v>
      </c>
      <c r="F14" s="3"/>
      <c r="G14" s="3"/>
      <c r="H14" s="2"/>
    </row>
    <row r="15" spans="1:8" ht="33" customHeight="1" x14ac:dyDescent="0.25">
      <c r="A15" s="112"/>
      <c r="B15" s="113"/>
      <c r="C15" s="117">
        <f>C6+C7+C8+C10+C13+C14</f>
        <v>173.9</v>
      </c>
      <c r="D15" s="114"/>
      <c r="E15" s="114"/>
      <c r="F15" s="3"/>
      <c r="G15" s="3"/>
      <c r="H15" s="2"/>
    </row>
    <row r="16" spans="1:8" ht="58.5" customHeight="1" thickBot="1" x14ac:dyDescent="0.35">
      <c r="A16" s="202" t="s">
        <v>3</v>
      </c>
      <c r="B16" s="202"/>
      <c r="C16" s="202"/>
      <c r="D16" s="202"/>
      <c r="E16" s="202"/>
      <c r="F16" s="3"/>
      <c r="G16" s="3"/>
      <c r="H16" s="2"/>
    </row>
    <row r="17" spans="1:8" ht="58.5" customHeight="1" thickBot="1" x14ac:dyDescent="0.3">
      <c r="A17" s="106" t="s">
        <v>47</v>
      </c>
      <c r="B17" s="52" t="s">
        <v>53</v>
      </c>
      <c r="C17" s="52">
        <v>32.4</v>
      </c>
      <c r="D17" s="82" t="s">
        <v>70</v>
      </c>
      <c r="E17" s="83" t="s">
        <v>71</v>
      </c>
      <c r="F17" s="3"/>
      <c r="G17" s="3"/>
      <c r="H17" s="2"/>
    </row>
    <row r="18" spans="1:8" ht="58.5" customHeight="1" thickBot="1" x14ac:dyDescent="0.3">
      <c r="A18" s="91"/>
      <c r="B18" s="107" t="s">
        <v>90</v>
      </c>
      <c r="C18" s="107">
        <v>31</v>
      </c>
      <c r="D18" s="123" t="s">
        <v>91</v>
      </c>
      <c r="E18" s="116" t="s">
        <v>92</v>
      </c>
      <c r="F18" s="3"/>
      <c r="G18" s="3"/>
      <c r="H18" s="2"/>
    </row>
    <row r="19" spans="1:8" ht="33" customHeight="1" thickBot="1" x14ac:dyDescent="0.3">
      <c r="A19" s="84" t="s">
        <v>72</v>
      </c>
      <c r="B19" s="85"/>
      <c r="C19" s="86">
        <f>SUM(C17:C18)</f>
        <v>63.4</v>
      </c>
      <c r="D19" s="87"/>
      <c r="E19" s="88"/>
      <c r="F19" s="3"/>
      <c r="G19" s="3"/>
      <c r="H19" s="2"/>
    </row>
    <row r="20" spans="1:8" ht="57" customHeight="1" thickBot="1" x14ac:dyDescent="0.35">
      <c r="A20" s="199" t="s">
        <v>2</v>
      </c>
      <c r="B20" s="199"/>
      <c r="C20" s="199"/>
      <c r="D20" s="199"/>
      <c r="E20" s="199"/>
      <c r="F20" s="3"/>
      <c r="G20" s="3"/>
      <c r="H20" s="2"/>
    </row>
    <row r="21" spans="1:8" ht="52.5" customHeight="1" x14ac:dyDescent="0.25">
      <c r="A21" s="74" t="s">
        <v>48</v>
      </c>
      <c r="B21" s="75" t="s">
        <v>54</v>
      </c>
      <c r="C21" s="24">
        <v>21.8</v>
      </c>
      <c r="D21" s="75" t="s">
        <v>73</v>
      </c>
      <c r="E21" s="24" t="s">
        <v>74</v>
      </c>
      <c r="F21" s="3"/>
      <c r="G21" s="3"/>
      <c r="H21" s="2"/>
    </row>
    <row r="22" spans="1:8" ht="52.5" customHeight="1" x14ac:dyDescent="0.25">
      <c r="A22" s="12"/>
      <c r="B22" s="18" t="s">
        <v>55</v>
      </c>
      <c r="C22" s="14">
        <v>16.7</v>
      </c>
      <c r="D22" s="102" t="s">
        <v>75</v>
      </c>
      <c r="E22" s="14" t="s">
        <v>76</v>
      </c>
      <c r="F22" s="3"/>
      <c r="G22" s="3"/>
      <c r="H22" s="2"/>
    </row>
    <row r="23" spans="1:8" ht="52.5" customHeight="1" x14ac:dyDescent="0.25">
      <c r="A23" s="32"/>
      <c r="B23" s="18" t="s">
        <v>52</v>
      </c>
      <c r="C23" s="14">
        <v>21.1</v>
      </c>
      <c r="D23" s="102" t="s">
        <v>77</v>
      </c>
      <c r="E23" s="14" t="s">
        <v>78</v>
      </c>
      <c r="F23" s="3"/>
      <c r="G23" s="3"/>
      <c r="H23" s="2"/>
    </row>
    <row r="24" spans="1:8" ht="52.5" customHeight="1" x14ac:dyDescent="0.25">
      <c r="A24" s="32"/>
      <c r="B24" s="18" t="s">
        <v>57</v>
      </c>
      <c r="C24" s="14">
        <v>17.5</v>
      </c>
      <c r="D24" s="102" t="s">
        <v>79</v>
      </c>
      <c r="E24" s="14" t="s">
        <v>80</v>
      </c>
      <c r="F24" s="3"/>
      <c r="G24" s="3"/>
      <c r="H24" s="2"/>
    </row>
    <row r="25" spans="1:8" ht="52.5" customHeight="1" x14ac:dyDescent="0.25">
      <c r="A25" s="32"/>
      <c r="B25" s="18" t="s">
        <v>58</v>
      </c>
      <c r="C25" s="14">
        <v>21.6</v>
      </c>
      <c r="D25" s="102" t="s">
        <v>81</v>
      </c>
      <c r="E25" s="14" t="s">
        <v>80</v>
      </c>
      <c r="F25" s="3"/>
      <c r="G25" s="3"/>
      <c r="H25" s="2"/>
    </row>
    <row r="26" spans="1:8" ht="52.5" customHeight="1" x14ac:dyDescent="0.25">
      <c r="A26" s="32"/>
      <c r="B26" s="18" t="s">
        <v>51</v>
      </c>
      <c r="C26" s="14">
        <v>41.1</v>
      </c>
      <c r="D26" s="102" t="s">
        <v>82</v>
      </c>
      <c r="E26" s="14" t="s">
        <v>83</v>
      </c>
      <c r="F26" s="3"/>
      <c r="G26" s="3"/>
      <c r="H26" s="2"/>
    </row>
    <row r="27" spans="1:8" ht="28.5" hidden="1" customHeight="1" thickBot="1" x14ac:dyDescent="0.3">
      <c r="A27" s="63" t="s">
        <v>59</v>
      </c>
      <c r="B27" s="18" t="s">
        <v>60</v>
      </c>
      <c r="C27" s="14">
        <v>21.1</v>
      </c>
      <c r="D27" s="102" t="s">
        <v>84</v>
      </c>
      <c r="E27" s="14" t="s">
        <v>85</v>
      </c>
      <c r="F27" s="3"/>
      <c r="G27" s="3"/>
    </row>
    <row r="28" spans="1:8" ht="27.75" hidden="1" customHeight="1" thickBot="1" x14ac:dyDescent="0.3">
      <c r="A28" s="92" t="s">
        <v>72</v>
      </c>
      <c r="B28" s="34"/>
      <c r="C28" s="93">
        <f>SUM(C21:C27)</f>
        <v>160.89999999999998</v>
      </c>
      <c r="D28" s="97"/>
      <c r="E28" s="94"/>
      <c r="F28" s="3"/>
      <c r="G28" s="3"/>
    </row>
    <row r="29" spans="1:8" ht="42" customHeight="1" x14ac:dyDescent="0.25">
      <c r="A29" s="98"/>
      <c r="B29" s="100" t="s">
        <v>58</v>
      </c>
      <c r="C29" s="99">
        <v>20.2</v>
      </c>
      <c r="D29" s="103" t="s">
        <v>87</v>
      </c>
      <c r="E29" s="25" t="s">
        <v>88</v>
      </c>
      <c r="F29" s="3"/>
      <c r="G29" s="3"/>
    </row>
    <row r="30" spans="1:8" ht="42" customHeight="1" thickBot="1" x14ac:dyDescent="0.3">
      <c r="A30" s="105" t="s">
        <v>59</v>
      </c>
      <c r="B30" s="101" t="s">
        <v>89</v>
      </c>
      <c r="C30" s="96">
        <v>21.1</v>
      </c>
      <c r="D30" s="104" t="s">
        <v>84</v>
      </c>
      <c r="E30" s="95" t="s">
        <v>85</v>
      </c>
      <c r="F30" s="3"/>
      <c r="G30" s="3"/>
    </row>
    <row r="31" spans="1:8" ht="42" customHeight="1" thickBot="1" x14ac:dyDescent="0.3">
      <c r="A31" s="119"/>
      <c r="B31" s="34"/>
      <c r="C31" s="125">
        <f>C21+C22+C23+C24+C25+C26+C29+C30</f>
        <v>181.09999999999997</v>
      </c>
      <c r="D31" s="97"/>
      <c r="E31" s="34"/>
      <c r="F31" s="3"/>
      <c r="G31" s="3"/>
    </row>
    <row r="32" spans="1:8" ht="42" customHeight="1" x14ac:dyDescent="0.3">
      <c r="A32" s="203" t="s">
        <v>101</v>
      </c>
      <c r="B32" s="203"/>
      <c r="C32" s="203"/>
      <c r="D32" s="203"/>
      <c r="E32" s="203"/>
      <c r="F32" s="3"/>
      <c r="G32" s="3"/>
    </row>
    <row r="33" spans="1:7" ht="42" customHeight="1" x14ac:dyDescent="0.25">
      <c r="A33" s="120" t="s">
        <v>102</v>
      </c>
      <c r="B33" s="79" t="s">
        <v>111</v>
      </c>
      <c r="C33" s="121">
        <v>9.5</v>
      </c>
      <c r="D33" s="80"/>
      <c r="E33" s="79"/>
      <c r="F33" s="3"/>
      <c r="G33" s="3"/>
    </row>
    <row r="34" spans="1:7" ht="42" customHeight="1" x14ac:dyDescent="0.25">
      <c r="A34" s="120"/>
      <c r="B34" s="79" t="s">
        <v>112</v>
      </c>
      <c r="C34" s="121">
        <v>27.3</v>
      </c>
      <c r="D34" s="80"/>
      <c r="E34" s="79"/>
      <c r="F34" s="3"/>
      <c r="G34" s="3"/>
    </row>
    <row r="35" spans="1:7" ht="42" customHeight="1" x14ac:dyDescent="0.25">
      <c r="A35" s="122"/>
      <c r="B35" s="100"/>
      <c r="C35" s="127">
        <f>SUM(C33:C34)</f>
        <v>36.799999999999997</v>
      </c>
      <c r="D35" s="103"/>
      <c r="E35" s="100"/>
      <c r="F35" s="3"/>
      <c r="G35" s="3"/>
    </row>
    <row r="36" spans="1:7" ht="42" customHeight="1" x14ac:dyDescent="0.3">
      <c r="A36" s="200" t="s">
        <v>103</v>
      </c>
      <c r="B36" s="200"/>
      <c r="C36" s="200"/>
      <c r="D36" s="200"/>
      <c r="E36" s="200"/>
      <c r="F36" s="3"/>
      <c r="G36" s="3"/>
    </row>
    <row r="37" spans="1:7" ht="42" customHeight="1" x14ac:dyDescent="0.25">
      <c r="A37" s="120" t="s">
        <v>104</v>
      </c>
      <c r="B37" s="79" t="s">
        <v>105</v>
      </c>
      <c r="C37" s="121">
        <v>13.2</v>
      </c>
      <c r="D37" s="126" t="s">
        <v>110</v>
      </c>
      <c r="E37" s="79" t="s">
        <v>109</v>
      </c>
      <c r="F37" s="3"/>
      <c r="G37" s="3"/>
    </row>
    <row r="38" spans="1:7" ht="42" customHeight="1" x14ac:dyDescent="0.25">
      <c r="A38" s="119"/>
      <c r="B38" s="34"/>
      <c r="C38" s="125">
        <f>SUM(C37)</f>
        <v>13.2</v>
      </c>
      <c r="D38" s="97"/>
      <c r="E38" s="34"/>
      <c r="F38" s="3"/>
      <c r="G38" s="3"/>
    </row>
    <row r="39" spans="1:7" ht="44.25" customHeight="1" x14ac:dyDescent="0.25">
      <c r="A39" s="89" t="s">
        <v>86</v>
      </c>
      <c r="B39" s="21"/>
      <c r="C39" s="90">
        <f>C15+C19+C31+C35+C38</f>
        <v>468.4</v>
      </c>
      <c r="D39" s="21"/>
      <c r="E39" s="21"/>
      <c r="F39" s="3"/>
      <c r="G39" s="3"/>
    </row>
    <row r="40" spans="1:7" ht="18" x14ac:dyDescent="0.25">
      <c r="A40" s="21"/>
      <c r="B40" s="21"/>
      <c r="C40" s="21"/>
      <c r="D40" s="3"/>
      <c r="E40" s="3"/>
      <c r="F40" s="3"/>
      <c r="G40" s="3"/>
    </row>
    <row r="41" spans="1:7" ht="18" x14ac:dyDescent="0.25">
      <c r="A41" s="21"/>
      <c r="B41" s="21"/>
      <c r="C41" s="21"/>
      <c r="D41" s="3"/>
      <c r="E41" s="3"/>
      <c r="F41" s="3"/>
      <c r="G41" s="3"/>
    </row>
    <row r="42" spans="1:7" ht="18" x14ac:dyDescent="0.25">
      <c r="A42" s="21"/>
      <c r="B42" s="21"/>
      <c r="C42" s="21"/>
      <c r="D42" s="3"/>
      <c r="E42" s="3"/>
      <c r="F42" s="3"/>
      <c r="G42" s="3"/>
    </row>
    <row r="43" spans="1:7" ht="18" x14ac:dyDescent="0.25">
      <c r="A43" s="21"/>
      <c r="B43" s="21"/>
      <c r="C43" s="21"/>
      <c r="D43" s="3"/>
      <c r="E43" s="3"/>
      <c r="F43" s="3"/>
      <c r="G43" s="3"/>
    </row>
    <row r="44" spans="1:7" ht="18" x14ac:dyDescent="0.25">
      <c r="A44" s="21"/>
      <c r="B44" s="21"/>
      <c r="C44" s="21"/>
      <c r="D44" s="3"/>
      <c r="E44" s="3"/>
      <c r="F44" s="3"/>
      <c r="G44" s="3"/>
    </row>
    <row r="45" spans="1:7" ht="18" x14ac:dyDescent="0.25">
      <c r="A45" s="3"/>
      <c r="B45" s="3"/>
      <c r="C45" s="3"/>
      <c r="D45" s="3"/>
      <c r="E45" s="3"/>
      <c r="F45" s="3"/>
      <c r="G45" s="3"/>
    </row>
    <row r="46" spans="1:7" ht="18" x14ac:dyDescent="0.25">
      <c r="A46" s="3"/>
      <c r="B46" s="3"/>
      <c r="C46" s="3"/>
      <c r="D46" s="3"/>
      <c r="E46" s="3"/>
      <c r="F46" s="3"/>
      <c r="G46" s="3"/>
    </row>
    <row r="47" spans="1:7" ht="18" x14ac:dyDescent="0.25">
      <c r="A47" s="3"/>
      <c r="B47" s="3"/>
      <c r="C47" s="3"/>
      <c r="D47" s="3"/>
      <c r="E47" s="3"/>
      <c r="F47" s="3"/>
      <c r="G47" s="3"/>
    </row>
    <row r="48" spans="1:7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</sheetData>
  <mergeCells count="7">
    <mergeCell ref="A36:E36"/>
    <mergeCell ref="A20:E20"/>
    <mergeCell ref="A1:E1"/>
    <mergeCell ref="A2:E2"/>
    <mergeCell ref="A5:E5"/>
    <mergeCell ref="A16:E16"/>
    <mergeCell ref="A32:E32"/>
  </mergeCells>
  <pageMargins left="0.51181102362204722" right="0.35433070866141736" top="0.47244094488188981" bottom="0.59055118110236227" header="0.19685039370078741" footer="0.51181102362204722"/>
  <pageSetup paperSize="9" scale="4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view="pageBreakPreview" topLeftCell="A7" zoomScale="75" zoomScaleSheetLayoutView="75" workbookViewId="0">
      <selection activeCell="E17" sqref="E17"/>
    </sheetView>
  </sheetViews>
  <sheetFormatPr defaultRowHeight="12.75" x14ac:dyDescent="0.2"/>
  <cols>
    <col min="1" max="1" width="24.140625" customWidth="1"/>
    <col min="2" max="2" width="35.85546875" hidden="1" customWidth="1"/>
    <col min="3" max="3" width="23.42578125" customWidth="1"/>
    <col min="4" max="4" width="26.42578125" customWidth="1"/>
    <col min="5" max="5" width="34.42578125" customWidth="1"/>
    <col min="6" max="7" width="27" hidden="1" customWidth="1"/>
    <col min="8" max="8" width="36.42578125" customWidth="1"/>
    <col min="9" max="9" width="41.140625" hidden="1" customWidth="1"/>
    <col min="10" max="10" width="18.7109375" hidden="1" customWidth="1"/>
    <col min="11" max="11" width="31.140625" hidden="1" customWidth="1"/>
    <col min="12" max="12" width="38.85546875" hidden="1" customWidth="1"/>
  </cols>
  <sheetData>
    <row r="1" spans="1:17" ht="69" customHeight="1" x14ac:dyDescent="0.35">
      <c r="A1" s="219" t="s">
        <v>38</v>
      </c>
      <c r="B1" s="219"/>
      <c r="C1" s="219"/>
      <c r="D1" s="219"/>
      <c r="E1" s="219"/>
      <c r="F1" s="219"/>
      <c r="G1" s="219"/>
      <c r="H1" s="219"/>
      <c r="I1" s="58"/>
      <c r="J1" s="58"/>
      <c r="K1" s="58"/>
      <c r="L1" s="1"/>
      <c r="M1" s="1"/>
      <c r="N1" s="1"/>
      <c r="O1" s="3"/>
      <c r="P1" s="3"/>
      <c r="Q1" s="2"/>
    </row>
    <row r="2" spans="1:17" ht="26.25" x14ac:dyDescent="0.4">
      <c r="A2" s="1"/>
      <c r="B2" s="4"/>
      <c r="C2" s="6"/>
      <c r="D2" s="6"/>
      <c r="E2" s="7"/>
      <c r="I2" s="7"/>
      <c r="J2" s="46"/>
      <c r="K2" s="6"/>
      <c r="L2" s="1"/>
      <c r="M2" s="1"/>
      <c r="N2" s="1"/>
      <c r="O2" s="3"/>
      <c r="P2" s="3"/>
      <c r="Q2" s="2"/>
    </row>
    <row r="3" spans="1:17" ht="18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9"/>
      <c r="O3" s="3"/>
      <c r="P3" s="3"/>
      <c r="Q3" s="2"/>
    </row>
    <row r="4" spans="1:17" ht="126" customHeight="1" thickBot="1" x14ac:dyDescent="0.3">
      <c r="A4" s="8"/>
      <c r="B4" s="9" t="s">
        <v>5</v>
      </c>
      <c r="C4" s="9" t="s">
        <v>25</v>
      </c>
      <c r="D4" s="9" t="s">
        <v>27</v>
      </c>
      <c r="E4" s="9" t="s">
        <v>26</v>
      </c>
      <c r="F4" s="8" t="s">
        <v>9</v>
      </c>
      <c r="G4" s="9" t="s">
        <v>28</v>
      </c>
      <c r="H4" s="9" t="s">
        <v>24</v>
      </c>
      <c r="I4" s="9"/>
      <c r="J4" s="9" t="s">
        <v>6</v>
      </c>
      <c r="K4" s="10" t="s">
        <v>0</v>
      </c>
      <c r="L4" s="8" t="s">
        <v>1</v>
      </c>
      <c r="M4" s="3"/>
      <c r="N4" s="3"/>
      <c r="O4" s="3"/>
      <c r="P4" s="3"/>
      <c r="Q4" s="2"/>
    </row>
    <row r="5" spans="1:17" ht="21" customHeight="1" thickBot="1" x14ac:dyDescent="0.3">
      <c r="A5" s="52">
        <v>1</v>
      </c>
      <c r="B5" s="56"/>
      <c r="C5" s="57">
        <v>2</v>
      </c>
      <c r="D5" s="57">
        <v>3</v>
      </c>
      <c r="E5" s="57">
        <v>4</v>
      </c>
      <c r="F5" s="52"/>
      <c r="G5" s="57">
        <v>5</v>
      </c>
      <c r="H5" s="57">
        <v>5</v>
      </c>
      <c r="I5" s="37"/>
      <c r="J5" s="34"/>
      <c r="K5" s="10"/>
      <c r="L5" s="8"/>
      <c r="M5" s="3"/>
      <c r="N5" s="3"/>
      <c r="O5" s="3"/>
      <c r="P5" s="3"/>
      <c r="Q5" s="2"/>
    </row>
    <row r="6" spans="1:17" ht="52.5" customHeight="1" x14ac:dyDescent="0.25">
      <c r="A6" s="28" t="s">
        <v>11</v>
      </c>
      <c r="B6" s="35"/>
      <c r="C6" s="27">
        <v>7.72</v>
      </c>
      <c r="D6" s="36">
        <f>C6/1002.2</f>
        <v>7.7030532827778884E-3</v>
      </c>
      <c r="E6" s="40">
        <f>D6*2106.36</f>
        <v>16.225403312712032</v>
      </c>
      <c r="F6" s="22"/>
      <c r="G6" s="22"/>
      <c r="H6" s="44">
        <f>E6*95160.27</f>
        <v>1544013.7600965714</v>
      </c>
      <c r="I6" s="15"/>
      <c r="J6" s="30"/>
      <c r="K6" s="26"/>
      <c r="L6" s="29"/>
      <c r="M6" s="3"/>
      <c r="N6" s="3"/>
      <c r="O6" s="3"/>
      <c r="P6" s="3"/>
      <c r="Q6" s="2"/>
    </row>
    <row r="7" spans="1:17" ht="52.5" customHeight="1" x14ac:dyDescent="0.25">
      <c r="A7" s="28" t="s">
        <v>12</v>
      </c>
      <c r="B7" s="18"/>
      <c r="C7" s="14">
        <v>2.21</v>
      </c>
      <c r="D7" s="38">
        <f>C7/1002.2</f>
        <v>2.2051486729195769E-3</v>
      </c>
      <c r="E7" s="41">
        <f>D7*2104.8</f>
        <v>4.6413969267611259</v>
      </c>
      <c r="F7" s="15"/>
      <c r="G7" s="15"/>
      <c r="H7" s="43">
        <f>E7*100620.58</f>
        <v>467020.050780922</v>
      </c>
      <c r="I7" s="14"/>
      <c r="J7" s="30"/>
      <c r="K7" s="28"/>
      <c r="L7" s="48"/>
      <c r="M7" s="3"/>
      <c r="N7" s="3"/>
      <c r="O7" s="3"/>
      <c r="P7" s="3"/>
      <c r="Q7" s="2"/>
    </row>
    <row r="8" spans="1:17" ht="52.5" customHeight="1" x14ac:dyDescent="0.25">
      <c r="A8" s="28" t="s">
        <v>13</v>
      </c>
      <c r="B8" s="18"/>
      <c r="C8" s="14">
        <v>6.38</v>
      </c>
      <c r="D8" s="38">
        <f>C8/1002.2</f>
        <v>6.3659948114148865E-3</v>
      </c>
      <c r="E8" s="41">
        <f>D8*2079.8</f>
        <v>13.239996008780683</v>
      </c>
      <c r="F8" s="15"/>
      <c r="G8" s="15"/>
      <c r="H8" s="43">
        <f>E8*107588.27</f>
        <v>1424468.2653916185</v>
      </c>
      <c r="I8" s="14"/>
      <c r="J8" s="30"/>
      <c r="K8" s="28"/>
      <c r="L8" s="48"/>
      <c r="M8" s="3"/>
      <c r="N8" s="3"/>
      <c r="O8" s="3"/>
      <c r="P8" s="3"/>
      <c r="Q8" s="2"/>
    </row>
    <row r="9" spans="1:17" ht="52.5" customHeight="1" x14ac:dyDescent="0.25">
      <c r="A9" s="28" t="s">
        <v>14</v>
      </c>
      <c r="B9" s="18"/>
      <c r="C9" s="14">
        <v>6.46</v>
      </c>
      <c r="D9" s="38">
        <f t="shared" ref="D9:D14" si="0">C9/1002.2</f>
        <v>6.4458191977649166E-3</v>
      </c>
      <c r="E9" s="41">
        <f>D9*2079.8</f>
        <v>13.406014767511476</v>
      </c>
      <c r="F9" s="15"/>
      <c r="G9" s="15"/>
      <c r="H9" s="43">
        <f>E9*107028.14</f>
        <v>1434820.8253792857</v>
      </c>
      <c r="I9" s="14"/>
      <c r="J9" s="30"/>
      <c r="K9" s="28"/>
      <c r="L9" s="48"/>
      <c r="M9" s="3"/>
      <c r="N9" s="3"/>
      <c r="O9" s="3"/>
      <c r="P9" s="3"/>
      <c r="Q9" s="2"/>
    </row>
    <row r="10" spans="1:17" ht="52.5" customHeight="1" x14ac:dyDescent="0.25">
      <c r="A10" s="28" t="s">
        <v>15</v>
      </c>
      <c r="B10" s="18"/>
      <c r="C10" s="14">
        <v>1.96</v>
      </c>
      <c r="D10" s="38">
        <f t="shared" si="0"/>
        <v>1.9556974655757331E-3</v>
      </c>
      <c r="E10" s="41">
        <f>D10*2079.8</f>
        <v>4.0674595889044101</v>
      </c>
      <c r="F10" s="15"/>
      <c r="G10" s="15"/>
      <c r="H10" s="43">
        <f>E10*108247.25</f>
        <v>440291.31498503289</v>
      </c>
      <c r="I10" s="14"/>
      <c r="J10" s="30"/>
      <c r="K10" s="28"/>
      <c r="L10" s="48"/>
      <c r="M10" s="3"/>
      <c r="N10" s="3"/>
      <c r="O10" s="3"/>
      <c r="P10" s="3"/>
      <c r="Q10" s="2"/>
    </row>
    <row r="11" spans="1:17" ht="52.5" customHeight="1" x14ac:dyDescent="0.25">
      <c r="A11" s="28" t="s">
        <v>16</v>
      </c>
      <c r="B11" s="18"/>
      <c r="C11" s="14">
        <v>2.16</v>
      </c>
      <c r="D11" s="38">
        <f t="shared" si="0"/>
        <v>2.1552584314508084E-3</v>
      </c>
      <c r="E11" s="41">
        <f>D11*2090.8</f>
        <v>4.506214328477351</v>
      </c>
      <c r="F11" s="15"/>
      <c r="G11" s="15"/>
      <c r="H11" s="43">
        <f>E11*108906.22</f>
        <v>490754.76902430668</v>
      </c>
      <c r="I11" s="14"/>
      <c r="J11" s="30"/>
      <c r="K11" s="28"/>
      <c r="L11" s="48"/>
      <c r="M11" s="3"/>
      <c r="N11" s="3"/>
      <c r="O11" s="3"/>
      <c r="P11" s="3"/>
      <c r="Q11" s="2"/>
    </row>
    <row r="12" spans="1:17" ht="53.25" customHeight="1" x14ac:dyDescent="0.25">
      <c r="A12" s="32" t="s">
        <v>17</v>
      </c>
      <c r="B12" s="13"/>
      <c r="C12" s="14">
        <v>3.44</v>
      </c>
      <c r="D12" s="38">
        <f t="shared" si="0"/>
        <v>3.4324486130512871E-3</v>
      </c>
      <c r="E12" s="41">
        <f>D12*2090.8</f>
        <v>7.1765635601676321</v>
      </c>
      <c r="F12" s="15"/>
      <c r="G12" s="15"/>
      <c r="H12" s="43">
        <f>E12*107456.47</f>
        <v>771168.18690624635</v>
      </c>
      <c r="I12" s="15"/>
      <c r="J12" s="30"/>
      <c r="K12" s="16"/>
      <c r="L12" s="16"/>
      <c r="M12" s="3"/>
      <c r="N12" s="3"/>
      <c r="O12" s="3"/>
      <c r="P12" s="3"/>
      <c r="Q12" s="2"/>
    </row>
    <row r="13" spans="1:17" ht="49.5" customHeight="1" x14ac:dyDescent="0.25">
      <c r="A13" s="32" t="s">
        <v>18</v>
      </c>
      <c r="B13" s="18"/>
      <c r="C13" s="14">
        <v>2.17</v>
      </c>
      <c r="D13" s="38">
        <f t="shared" si="0"/>
        <v>2.1652364797445619E-3</v>
      </c>
      <c r="E13" s="41">
        <f>D13*2113.8</f>
        <v>4.576876870884055</v>
      </c>
      <c r="F13" s="15"/>
      <c r="G13" s="15"/>
      <c r="H13" s="43">
        <f>E13*117502.73</f>
        <v>537795.52720273391</v>
      </c>
      <c r="I13" s="15"/>
      <c r="J13" s="30"/>
      <c r="K13" s="16"/>
      <c r="L13" s="16"/>
      <c r="M13" s="3"/>
      <c r="N13" s="3"/>
      <c r="O13" s="3"/>
      <c r="P13" s="3"/>
      <c r="Q13" s="2"/>
    </row>
    <row r="14" spans="1:17" ht="56.25" customHeight="1" x14ac:dyDescent="0.25">
      <c r="A14" s="16" t="s">
        <v>19</v>
      </c>
      <c r="B14" s="13"/>
      <c r="C14" s="14">
        <v>1.68</v>
      </c>
      <c r="D14" s="38">
        <f t="shared" si="0"/>
        <v>1.6763121133506285E-3</v>
      </c>
      <c r="E14" s="41">
        <f>D14*2095.6</f>
        <v>3.5128796647375768</v>
      </c>
      <c r="F14" s="15"/>
      <c r="G14" s="15"/>
      <c r="H14" s="43">
        <f>E14*131347.43</f>
        <v>461407.71586254233</v>
      </c>
      <c r="I14" s="14"/>
      <c r="J14" s="30"/>
      <c r="K14" s="16"/>
      <c r="L14" s="16"/>
      <c r="M14" s="3"/>
      <c r="N14" s="3"/>
      <c r="O14" s="3"/>
      <c r="P14" s="3"/>
      <c r="Q14" s="2"/>
    </row>
    <row r="15" spans="1:17" ht="52.5" customHeight="1" x14ac:dyDescent="0.25">
      <c r="A15" s="16" t="s">
        <v>20</v>
      </c>
      <c r="B15" s="18"/>
      <c r="C15" s="14">
        <v>9.41</v>
      </c>
      <c r="D15" s="38">
        <f>C15/1002.2</f>
        <v>9.3893434444222712E-3</v>
      </c>
      <c r="E15" s="41">
        <f>D15*2095.6</f>
        <v>19.67630812213131</v>
      </c>
      <c r="F15" s="15"/>
      <c r="G15" s="15"/>
      <c r="H15" s="43">
        <f>E15*131387.15</f>
        <v>2585214.0466886847</v>
      </c>
      <c r="I15" s="14"/>
      <c r="J15" s="30"/>
      <c r="K15" s="16"/>
      <c r="L15" s="16"/>
      <c r="M15" s="3"/>
      <c r="N15" s="3"/>
      <c r="O15" s="3"/>
      <c r="P15" s="3"/>
      <c r="Q15" s="2"/>
    </row>
    <row r="16" spans="1:17" ht="52.5" customHeight="1" x14ac:dyDescent="0.25">
      <c r="A16" s="32" t="s">
        <v>21</v>
      </c>
      <c r="B16" s="13"/>
      <c r="C16" s="14">
        <v>12.5</v>
      </c>
      <c r="D16" s="38">
        <f>C16/1002.2</f>
        <v>1.2472560367192177E-2</v>
      </c>
      <c r="E16" s="41">
        <f>D16*2115.8</f>
        <v>26.389443224905211</v>
      </c>
      <c r="F16" s="14"/>
      <c r="G16" s="14"/>
      <c r="H16" s="53">
        <f>E16*132221.38</f>
        <v>3489248.6006286177</v>
      </c>
      <c r="I16" s="14"/>
      <c r="J16" s="30"/>
      <c r="K16" s="16"/>
      <c r="L16" s="16"/>
      <c r="M16" s="3"/>
      <c r="N16" s="3"/>
      <c r="O16" s="3"/>
      <c r="P16" s="3"/>
      <c r="Q16" s="2"/>
    </row>
    <row r="17" spans="1:17" ht="43.5" customHeight="1" x14ac:dyDescent="0.25">
      <c r="A17" s="32" t="s">
        <v>22</v>
      </c>
      <c r="B17" s="18"/>
      <c r="C17" s="14">
        <v>17.88</v>
      </c>
      <c r="D17" s="38">
        <f>C17/1002.2</f>
        <v>1.7840750349231688E-2</v>
      </c>
      <c r="E17" s="41">
        <f>D17*2115.8</f>
        <v>37.747459588904405</v>
      </c>
      <c r="F17" s="15"/>
      <c r="G17" s="15"/>
      <c r="H17" s="43">
        <f>E17*130950.18</f>
        <v>4943036.6277097575</v>
      </c>
      <c r="I17" s="47"/>
      <c r="J17" s="30"/>
      <c r="K17" s="32"/>
      <c r="L17" s="16"/>
      <c r="M17" s="3"/>
      <c r="N17" s="3"/>
      <c r="O17" s="3"/>
      <c r="P17" s="3"/>
      <c r="Q17" s="2"/>
    </row>
    <row r="18" spans="1:17" ht="43.5" customHeight="1" x14ac:dyDescent="0.25">
      <c r="A18" s="224" t="s">
        <v>35</v>
      </c>
      <c r="B18" s="225"/>
      <c r="C18" s="225"/>
      <c r="D18" s="226"/>
      <c r="E18" s="60">
        <f>SUM(E6:E17)</f>
        <v>155.16601596487726</v>
      </c>
      <c r="F18" s="63"/>
      <c r="G18" s="63"/>
      <c r="H18" s="64">
        <f>SUM(H6:H17)</f>
        <v>18589239.690656319</v>
      </c>
      <c r="I18" s="47"/>
      <c r="J18" s="30"/>
      <c r="K18" s="32"/>
      <c r="L18" s="16"/>
      <c r="M18" s="3"/>
      <c r="N18" s="3"/>
      <c r="O18" s="3"/>
      <c r="P18" s="3"/>
      <c r="Q18" s="2"/>
    </row>
    <row r="19" spans="1:17" ht="40.5" customHeight="1" x14ac:dyDescent="0.25">
      <c r="A19" s="16" t="s">
        <v>23</v>
      </c>
      <c r="B19" s="13"/>
      <c r="C19" s="14">
        <v>21.07</v>
      </c>
      <c r="D19" s="38">
        <f>C19/1002.2</f>
        <v>2.1023747754939134E-2</v>
      </c>
      <c r="E19" s="41">
        <f>D19*2118.53</f>
        <v>44.539440331271209</v>
      </c>
      <c r="F19" s="15"/>
      <c r="G19" s="15"/>
      <c r="H19" s="43">
        <f>E19*151095.48</f>
        <v>6729708.1157847829</v>
      </c>
      <c r="I19" s="15"/>
      <c r="J19" s="30"/>
      <c r="K19" s="32"/>
      <c r="L19" s="17"/>
      <c r="M19" s="3"/>
      <c r="N19" s="3"/>
      <c r="O19" s="3"/>
      <c r="P19" s="3"/>
      <c r="Q19" s="2"/>
    </row>
    <row r="20" spans="1:17" ht="57" customHeight="1" x14ac:dyDescent="0.25">
      <c r="A20" s="227" t="s">
        <v>36</v>
      </c>
      <c r="B20" s="228"/>
      <c r="C20" s="228"/>
      <c r="D20" s="229"/>
      <c r="E20" s="60">
        <f>E18+E19</f>
        <v>199.70545629614847</v>
      </c>
      <c r="F20" s="61"/>
      <c r="G20" s="61"/>
      <c r="H20" s="62">
        <f>H18+H19</f>
        <v>25318947.806441102</v>
      </c>
      <c r="I20" s="50"/>
      <c r="J20" s="30"/>
      <c r="K20" s="32"/>
      <c r="L20" s="17"/>
      <c r="M20" s="3"/>
      <c r="N20" s="3"/>
      <c r="O20" s="3"/>
      <c r="P20" s="3"/>
      <c r="Q20" s="2"/>
    </row>
    <row r="21" spans="1:17" ht="57" customHeight="1" x14ac:dyDescent="0.25">
      <c r="A21" s="49"/>
      <c r="B21" s="20"/>
      <c r="C21" s="34"/>
      <c r="D21" s="34"/>
      <c r="E21" s="42"/>
      <c r="F21" s="34"/>
      <c r="G21" s="34"/>
      <c r="H21" s="54"/>
      <c r="I21" s="55"/>
      <c r="J21" s="34"/>
      <c r="K21" s="45"/>
      <c r="L21" s="49"/>
      <c r="M21" s="3"/>
      <c r="N21" s="3"/>
      <c r="O21" s="3"/>
      <c r="P21" s="3"/>
      <c r="Q21" s="2"/>
    </row>
    <row r="22" spans="1:17" ht="18" x14ac:dyDescent="0.25">
      <c r="A22" s="221" t="s">
        <v>32</v>
      </c>
      <c r="B22" s="222"/>
      <c r="C22" s="222"/>
      <c r="D22" s="222"/>
      <c r="E22" s="222"/>
      <c r="F22" s="222"/>
      <c r="G22" s="222"/>
      <c r="H22" s="222"/>
      <c r="I22" s="3"/>
      <c r="J22" s="3"/>
      <c r="K22" s="21"/>
      <c r="L22" s="21"/>
      <c r="M22" s="3"/>
      <c r="N22" s="3"/>
      <c r="O22" s="3"/>
      <c r="P22" s="3"/>
      <c r="Q22" s="2"/>
    </row>
    <row r="23" spans="1:17" ht="18" x14ac:dyDescent="0.25">
      <c r="A23" s="222"/>
      <c r="B23" s="222"/>
      <c r="C23" s="222"/>
      <c r="D23" s="222"/>
      <c r="E23" s="222"/>
      <c r="F23" s="222"/>
      <c r="G23" s="222"/>
      <c r="H23" s="222"/>
      <c r="I23" s="3"/>
      <c r="J23" s="3"/>
      <c r="K23" s="21"/>
      <c r="L23" s="21"/>
      <c r="M23" s="3"/>
      <c r="N23" s="3"/>
      <c r="O23" s="3"/>
      <c r="P23" s="3"/>
      <c r="Q23" s="2"/>
    </row>
    <row r="24" spans="1:17" ht="18" x14ac:dyDescent="0.25">
      <c r="A24" s="222"/>
      <c r="B24" s="222"/>
      <c r="C24" s="222"/>
      <c r="D24" s="222"/>
      <c r="E24" s="222"/>
      <c r="F24" s="222"/>
      <c r="G24" s="222"/>
      <c r="H24" s="222"/>
      <c r="I24" s="21"/>
      <c r="J24" s="21"/>
      <c r="K24" s="21"/>
      <c r="L24" s="21"/>
      <c r="M24" s="3"/>
      <c r="N24" s="3"/>
      <c r="O24" s="3"/>
      <c r="P24" s="3"/>
    </row>
    <row r="25" spans="1:17" ht="18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  <c r="N25" s="3"/>
      <c r="O25" s="3"/>
      <c r="P25" s="3"/>
    </row>
    <row r="26" spans="1:17" ht="35.25" customHeight="1" x14ac:dyDescent="0.25">
      <c r="A26" s="223" t="s">
        <v>37</v>
      </c>
      <c r="B26" s="223"/>
      <c r="C26" s="223"/>
      <c r="D26" s="223"/>
      <c r="E26" s="223"/>
      <c r="F26" s="223"/>
      <c r="G26" s="223"/>
      <c r="H26" s="223"/>
      <c r="I26" s="21"/>
      <c r="J26" s="21"/>
      <c r="K26" s="21"/>
      <c r="L26" s="21"/>
      <c r="M26" s="3"/>
      <c r="N26" s="3"/>
      <c r="O26" s="3"/>
      <c r="P26" s="3"/>
    </row>
    <row r="27" spans="1:17" ht="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  <c r="N27" s="3"/>
      <c r="O27" s="3"/>
      <c r="P27" s="3"/>
    </row>
    <row r="28" spans="1:17" ht="23.25" customHeight="1" x14ac:dyDescent="0.25">
      <c r="A28" s="223" t="s">
        <v>29</v>
      </c>
      <c r="B28" s="223"/>
      <c r="C28" s="223"/>
      <c r="D28" s="223"/>
      <c r="E28" s="223"/>
      <c r="F28" s="223"/>
      <c r="G28" s="223"/>
      <c r="H28" s="223"/>
      <c r="I28" s="21"/>
      <c r="J28" s="21"/>
      <c r="K28" s="21"/>
      <c r="L28" s="21"/>
      <c r="M28" s="3"/>
      <c r="N28" s="3"/>
      <c r="O28" s="3"/>
      <c r="P28" s="3"/>
    </row>
    <row r="29" spans="1:17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"/>
      <c r="N29" s="3"/>
      <c r="O29" s="3"/>
      <c r="P29" s="3"/>
    </row>
    <row r="30" spans="1:17" ht="24.75" customHeight="1" x14ac:dyDescent="0.25">
      <c r="A30" s="223" t="s">
        <v>33</v>
      </c>
      <c r="B30" s="223"/>
      <c r="C30" s="223"/>
      <c r="D30" s="223"/>
      <c r="E30" s="223"/>
      <c r="F30" s="223"/>
      <c r="G30" s="223"/>
      <c r="H30" s="223"/>
      <c r="I30" s="21"/>
      <c r="J30" s="21"/>
      <c r="K30" s="21"/>
      <c r="L30" s="21"/>
      <c r="M30" s="3"/>
      <c r="N30" s="3"/>
      <c r="O30" s="3"/>
      <c r="P30" s="3"/>
    </row>
    <row r="31" spans="1:17" ht="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"/>
      <c r="N31" s="3"/>
      <c r="O31" s="3"/>
      <c r="P31" s="3"/>
    </row>
    <row r="32" spans="1:17" ht="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"/>
      <c r="N32" s="3"/>
      <c r="O32" s="3"/>
      <c r="P32" s="3"/>
    </row>
    <row r="33" spans="1:16" ht="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"/>
      <c r="N33" s="3"/>
      <c r="O33" s="3"/>
      <c r="P33" s="3"/>
    </row>
    <row r="34" spans="1:16" ht="18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"/>
      <c r="N34" s="3"/>
      <c r="O34" s="3"/>
      <c r="P34" s="3"/>
    </row>
    <row r="35" spans="1:16" ht="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"/>
      <c r="N35" s="3"/>
      <c r="O35" s="3"/>
      <c r="P35" s="3"/>
    </row>
    <row r="36" spans="1:16" ht="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"/>
      <c r="N36" s="3"/>
      <c r="O36" s="3"/>
      <c r="P36" s="3"/>
    </row>
    <row r="37" spans="1:16" ht="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"/>
      <c r="N37" s="3"/>
      <c r="O37" s="3"/>
      <c r="P37" s="3"/>
    </row>
    <row r="38" spans="1:16" ht="33" x14ac:dyDescent="0.25">
      <c r="A38" s="21"/>
      <c r="B38" s="33" t="s">
        <v>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"/>
      <c r="N38" s="3"/>
      <c r="O38" s="3"/>
      <c r="P38" s="3"/>
    </row>
    <row r="39" spans="1:16" ht="18" x14ac:dyDescent="0.25">
      <c r="A39" s="21"/>
      <c r="B39" s="21">
        <v>10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"/>
      <c r="N39" s="3"/>
      <c r="O39" s="3"/>
      <c r="P39" s="3"/>
    </row>
    <row r="40" spans="1:16" ht="1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"/>
      <c r="N40" s="3"/>
      <c r="O40" s="3"/>
      <c r="P40" s="3"/>
    </row>
    <row r="41" spans="1:16" ht="1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"/>
      <c r="N41" s="3"/>
      <c r="O41" s="3"/>
      <c r="P41" s="3"/>
    </row>
    <row r="42" spans="1:16" ht="18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"/>
      <c r="N42" s="3"/>
      <c r="O42" s="3"/>
      <c r="P42" s="3"/>
    </row>
    <row r="43" spans="1:16" ht="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"/>
      <c r="N43" s="3"/>
      <c r="O43" s="3"/>
      <c r="P43" s="3"/>
    </row>
    <row r="44" spans="1:16" ht="18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"/>
      <c r="N44" s="3"/>
      <c r="O44" s="3"/>
      <c r="P44" s="3"/>
    </row>
    <row r="45" spans="1:16" ht="1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"/>
      <c r="N45" s="3"/>
      <c r="O45" s="3"/>
      <c r="P45" s="3"/>
    </row>
    <row r="46" spans="1:16" ht="18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"/>
      <c r="N46" s="3"/>
      <c r="O46" s="3"/>
      <c r="P46" s="3"/>
    </row>
    <row r="47" spans="1:16" ht="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"/>
      <c r="N47" s="3"/>
      <c r="O47" s="3"/>
      <c r="P47" s="3"/>
    </row>
    <row r="48" spans="1:16" ht="18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"/>
      <c r="N48" s="3"/>
      <c r="O48" s="3"/>
      <c r="P48" s="3"/>
    </row>
    <row r="49" spans="1:16" ht="18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"/>
      <c r="N49" s="3"/>
      <c r="O49" s="3"/>
      <c r="P49" s="3"/>
    </row>
    <row r="50" spans="1:16" ht="1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"/>
      <c r="N50" s="3"/>
      <c r="O50" s="3"/>
      <c r="P50" s="3"/>
    </row>
    <row r="51" spans="1:16" ht="1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"/>
      <c r="N51" s="3"/>
      <c r="O51" s="3"/>
      <c r="P51" s="3"/>
    </row>
    <row r="52" spans="1:16" ht="1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3"/>
      <c r="N52" s="3"/>
      <c r="O52" s="3"/>
      <c r="P52" s="3"/>
    </row>
    <row r="53" spans="1:16" ht="1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"/>
      <c r="N53" s="3"/>
      <c r="O53" s="3"/>
      <c r="P53" s="3"/>
    </row>
    <row r="54" spans="1:16" ht="1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"/>
      <c r="N54" s="3"/>
      <c r="O54" s="3"/>
      <c r="P54" s="3"/>
    </row>
    <row r="55" spans="1:16" ht="18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"/>
      <c r="N55" s="3"/>
      <c r="O55" s="3"/>
      <c r="P55" s="3"/>
    </row>
    <row r="56" spans="1:16" ht="18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"/>
      <c r="N56" s="3"/>
      <c r="O56" s="3"/>
      <c r="P56" s="3"/>
    </row>
    <row r="57" spans="1:16" ht="18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3"/>
      <c r="N57" s="3"/>
      <c r="O57" s="3"/>
      <c r="P57" s="3"/>
    </row>
    <row r="58" spans="1:16" ht="18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"/>
      <c r="N58" s="3"/>
      <c r="O58" s="3"/>
      <c r="P58" s="3"/>
    </row>
    <row r="59" spans="1:16" ht="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</sheetData>
  <mergeCells count="7">
    <mergeCell ref="A30:H30"/>
    <mergeCell ref="A1:H1"/>
    <mergeCell ref="A18:D18"/>
    <mergeCell ref="A20:D20"/>
    <mergeCell ref="A22:H24"/>
    <mergeCell ref="A26:H26"/>
    <mergeCell ref="A28:H28"/>
  </mergeCells>
  <pageMargins left="0.51181102362204722" right="0.35433070866141736" top="0.47244094488188981" bottom="0.59055118110236227" header="0.19685039370078741" footer="0.51181102362204722"/>
  <pageSetup paperSize="9" scale="5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view="pageBreakPreview" zoomScale="75" zoomScaleSheetLayoutView="75" workbookViewId="0">
      <selection activeCell="Z9" sqref="Z9"/>
    </sheetView>
  </sheetViews>
  <sheetFormatPr defaultRowHeight="12.75" x14ac:dyDescent="0.2"/>
  <cols>
    <col min="1" max="1" width="24.140625" customWidth="1"/>
    <col min="2" max="2" width="35.85546875" hidden="1" customWidth="1"/>
    <col min="3" max="3" width="23.42578125" customWidth="1"/>
    <col min="4" max="4" width="26.42578125" customWidth="1"/>
    <col min="5" max="5" width="34.42578125" customWidth="1"/>
    <col min="6" max="7" width="27" hidden="1" customWidth="1"/>
    <col min="8" max="8" width="36.42578125" customWidth="1"/>
    <col min="9" max="9" width="41.140625" hidden="1" customWidth="1"/>
    <col min="10" max="10" width="18.7109375" hidden="1" customWidth="1"/>
    <col min="11" max="11" width="31.140625" hidden="1" customWidth="1"/>
    <col min="12" max="12" width="38.85546875" hidden="1" customWidth="1"/>
  </cols>
  <sheetData>
    <row r="1" spans="1:17" ht="69" customHeight="1" x14ac:dyDescent="0.35">
      <c r="A1" s="219" t="s">
        <v>39</v>
      </c>
      <c r="B1" s="219"/>
      <c r="C1" s="219"/>
      <c r="D1" s="219"/>
      <c r="E1" s="219"/>
      <c r="F1" s="219"/>
      <c r="G1" s="219"/>
      <c r="H1" s="219"/>
      <c r="I1" s="58"/>
      <c r="J1" s="58"/>
      <c r="K1" s="58"/>
      <c r="L1" s="1"/>
      <c r="M1" s="1"/>
      <c r="N1" s="1"/>
      <c r="O1" s="3"/>
      <c r="P1" s="3"/>
      <c r="Q1" s="2"/>
    </row>
    <row r="2" spans="1:17" ht="26.25" x14ac:dyDescent="0.4">
      <c r="A2" s="1"/>
      <c r="B2" s="4"/>
      <c r="C2" s="6"/>
      <c r="D2" s="6"/>
      <c r="E2" s="7"/>
      <c r="I2" s="7"/>
      <c r="J2" s="46"/>
      <c r="K2" s="6"/>
      <c r="L2" s="1"/>
      <c r="M2" s="1"/>
      <c r="N2" s="1"/>
      <c r="O2" s="3"/>
      <c r="P2" s="3"/>
      <c r="Q2" s="2"/>
    </row>
    <row r="3" spans="1:17" ht="18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9"/>
      <c r="O3" s="3"/>
      <c r="P3" s="3"/>
      <c r="Q3" s="2"/>
    </row>
    <row r="4" spans="1:17" ht="126" customHeight="1" thickBot="1" x14ac:dyDescent="0.3">
      <c r="A4" s="8"/>
      <c r="B4" s="9" t="s">
        <v>5</v>
      </c>
      <c r="C4" s="9" t="s">
        <v>25</v>
      </c>
      <c r="D4" s="9" t="s">
        <v>27</v>
      </c>
      <c r="E4" s="9" t="s">
        <v>26</v>
      </c>
      <c r="F4" s="8" t="s">
        <v>9</v>
      </c>
      <c r="G4" s="9" t="s">
        <v>28</v>
      </c>
      <c r="H4" s="9" t="s">
        <v>24</v>
      </c>
      <c r="I4" s="9"/>
      <c r="J4" s="9" t="s">
        <v>6</v>
      </c>
      <c r="K4" s="10" t="s">
        <v>0</v>
      </c>
      <c r="L4" s="8" t="s">
        <v>1</v>
      </c>
      <c r="M4" s="3"/>
      <c r="N4" s="3"/>
      <c r="O4" s="3"/>
      <c r="P4" s="3"/>
      <c r="Q4" s="2"/>
    </row>
    <row r="5" spans="1:17" ht="21" customHeight="1" thickBot="1" x14ac:dyDescent="0.3">
      <c r="A5" s="52">
        <v>1</v>
      </c>
      <c r="B5" s="56"/>
      <c r="C5" s="57">
        <v>2</v>
      </c>
      <c r="D5" s="57">
        <v>3</v>
      </c>
      <c r="E5" s="57">
        <v>4</v>
      </c>
      <c r="F5" s="52"/>
      <c r="G5" s="57">
        <v>5</v>
      </c>
      <c r="H5" s="57">
        <v>5</v>
      </c>
      <c r="I5" s="37"/>
      <c r="J5" s="34"/>
      <c r="K5" s="10"/>
      <c r="L5" s="8"/>
      <c r="M5" s="3"/>
      <c r="N5" s="3"/>
      <c r="O5" s="3"/>
      <c r="P5" s="3"/>
      <c r="Q5" s="2"/>
    </row>
    <row r="6" spans="1:17" ht="52.5" customHeight="1" x14ac:dyDescent="0.25">
      <c r="A6" s="28" t="s">
        <v>11</v>
      </c>
      <c r="B6" s="35"/>
      <c r="C6" s="27">
        <v>7.72</v>
      </c>
      <c r="D6" s="36">
        <f>C6/1002.2</f>
        <v>7.7030532827778884E-3</v>
      </c>
      <c r="E6" s="40">
        <f>D6*2106.36</f>
        <v>16.225403312712032</v>
      </c>
      <c r="F6" s="22"/>
      <c r="G6" s="22"/>
      <c r="H6" s="44">
        <f>E6*95160.27</f>
        <v>1544013.7600965714</v>
      </c>
      <c r="I6" s="15"/>
      <c r="J6" s="30"/>
      <c r="K6" s="26"/>
      <c r="L6" s="29"/>
      <c r="M6" s="3"/>
      <c r="N6" s="3"/>
      <c r="O6" s="3"/>
      <c r="P6" s="3"/>
      <c r="Q6" s="2"/>
    </row>
    <row r="7" spans="1:17" ht="52.5" customHeight="1" x14ac:dyDescent="0.25">
      <c r="A7" s="28" t="s">
        <v>12</v>
      </c>
      <c r="B7" s="18"/>
      <c r="C7" s="14">
        <v>2.21</v>
      </c>
      <c r="D7" s="38">
        <f>C7/1002.2</f>
        <v>2.2051486729195769E-3</v>
      </c>
      <c r="E7" s="41">
        <f>D7*2104.8</f>
        <v>4.6413969267611259</v>
      </c>
      <c r="F7" s="15"/>
      <c r="G7" s="15"/>
      <c r="H7" s="43">
        <f>E7*100620.58</f>
        <v>467020.050780922</v>
      </c>
      <c r="I7" s="14"/>
      <c r="J7" s="30"/>
      <c r="K7" s="28"/>
      <c r="L7" s="48"/>
      <c r="M7" s="3"/>
      <c r="N7" s="3"/>
      <c r="O7" s="3"/>
      <c r="P7" s="3"/>
      <c r="Q7" s="2"/>
    </row>
    <row r="8" spans="1:17" ht="52.5" customHeight="1" x14ac:dyDescent="0.25">
      <c r="A8" s="28" t="s">
        <v>13</v>
      </c>
      <c r="B8" s="18"/>
      <c r="C8" s="14">
        <v>6.38</v>
      </c>
      <c r="D8" s="38">
        <f>C8/1002.2</f>
        <v>6.3659948114148865E-3</v>
      </c>
      <c r="E8" s="41">
        <f>D8*2079.8</f>
        <v>13.239996008780683</v>
      </c>
      <c r="F8" s="15"/>
      <c r="G8" s="15"/>
      <c r="H8" s="43">
        <f>E8*107588.27</f>
        <v>1424468.2653916185</v>
      </c>
      <c r="I8" s="14"/>
      <c r="J8" s="30"/>
      <c r="K8" s="28"/>
      <c r="L8" s="48"/>
      <c r="M8" s="3"/>
      <c r="N8" s="3"/>
      <c r="O8" s="3"/>
      <c r="P8" s="3"/>
      <c r="Q8" s="2"/>
    </row>
    <row r="9" spans="1:17" ht="52.5" customHeight="1" x14ac:dyDescent="0.25">
      <c r="A9" s="28" t="s">
        <v>14</v>
      </c>
      <c r="B9" s="18"/>
      <c r="C9" s="14">
        <v>6.46</v>
      </c>
      <c r="D9" s="38">
        <f t="shared" ref="D9:D14" si="0">C9/1002.2</f>
        <v>6.4458191977649166E-3</v>
      </c>
      <c r="E9" s="41">
        <f>D9*2079.8</f>
        <v>13.406014767511476</v>
      </c>
      <c r="F9" s="15"/>
      <c r="G9" s="15"/>
      <c r="H9" s="43">
        <f>E9*107028.14</f>
        <v>1434820.8253792857</v>
      </c>
      <c r="I9" s="14"/>
      <c r="J9" s="30"/>
      <c r="K9" s="28"/>
      <c r="L9" s="48"/>
      <c r="M9" s="3"/>
      <c r="N9" s="3"/>
      <c r="O9" s="3"/>
      <c r="P9" s="3"/>
      <c r="Q9" s="2"/>
    </row>
    <row r="10" spans="1:17" ht="52.5" customHeight="1" x14ac:dyDescent="0.25">
      <c r="A10" s="28" t="s">
        <v>15</v>
      </c>
      <c r="B10" s="18"/>
      <c r="C10" s="14">
        <v>1.96</v>
      </c>
      <c r="D10" s="38">
        <f t="shared" si="0"/>
        <v>1.9556974655757331E-3</v>
      </c>
      <c r="E10" s="41">
        <f>D10*2079.8</f>
        <v>4.0674595889044101</v>
      </c>
      <c r="F10" s="15"/>
      <c r="G10" s="15"/>
      <c r="H10" s="43">
        <f>E10*108247.25</f>
        <v>440291.31498503289</v>
      </c>
      <c r="I10" s="14"/>
      <c r="J10" s="30"/>
      <c r="K10" s="28"/>
      <c r="L10" s="48"/>
      <c r="M10" s="3"/>
      <c r="N10" s="3"/>
      <c r="O10" s="3"/>
      <c r="P10" s="3"/>
      <c r="Q10" s="2"/>
    </row>
    <row r="11" spans="1:17" ht="52.5" customHeight="1" x14ac:dyDescent="0.25">
      <c r="A11" s="28" t="s">
        <v>16</v>
      </c>
      <c r="B11" s="18"/>
      <c r="C11" s="14">
        <v>2.16</v>
      </c>
      <c r="D11" s="38">
        <f t="shared" si="0"/>
        <v>2.1552584314508084E-3</v>
      </c>
      <c r="E11" s="41">
        <f>D11*2090.8</f>
        <v>4.506214328477351</v>
      </c>
      <c r="F11" s="15"/>
      <c r="G11" s="15"/>
      <c r="H11" s="43">
        <f>E11*108906.22</f>
        <v>490754.76902430668</v>
      </c>
      <c r="I11" s="14"/>
      <c r="J11" s="30"/>
      <c r="K11" s="28"/>
      <c r="L11" s="48"/>
      <c r="M11" s="3"/>
      <c r="N11" s="3"/>
      <c r="O11" s="3"/>
      <c r="P11" s="3"/>
      <c r="Q11" s="2"/>
    </row>
    <row r="12" spans="1:17" ht="53.25" customHeight="1" x14ac:dyDescent="0.25">
      <c r="A12" s="32" t="s">
        <v>17</v>
      </c>
      <c r="B12" s="13"/>
      <c r="C12" s="14">
        <v>3.44</v>
      </c>
      <c r="D12" s="38">
        <f t="shared" si="0"/>
        <v>3.4324486130512871E-3</v>
      </c>
      <c r="E12" s="41">
        <f>D12*2090.8</f>
        <v>7.1765635601676321</v>
      </c>
      <c r="F12" s="15"/>
      <c r="G12" s="15"/>
      <c r="H12" s="43">
        <f>E12*107456.47</f>
        <v>771168.18690624635</v>
      </c>
      <c r="I12" s="15"/>
      <c r="J12" s="30"/>
      <c r="K12" s="16"/>
      <c r="L12" s="16"/>
      <c r="M12" s="3"/>
      <c r="N12" s="3"/>
      <c r="O12" s="3"/>
      <c r="P12" s="3"/>
      <c r="Q12" s="2"/>
    </row>
    <row r="13" spans="1:17" ht="49.5" customHeight="1" x14ac:dyDescent="0.25">
      <c r="A13" s="32" t="s">
        <v>18</v>
      </c>
      <c r="B13" s="18"/>
      <c r="C13" s="14">
        <v>2.17</v>
      </c>
      <c r="D13" s="38">
        <f t="shared" si="0"/>
        <v>2.1652364797445619E-3</v>
      </c>
      <c r="E13" s="41">
        <f>D13*2113.8</f>
        <v>4.576876870884055</v>
      </c>
      <c r="F13" s="15"/>
      <c r="G13" s="15"/>
      <c r="H13" s="43">
        <f>E13*117502.73</f>
        <v>537795.52720273391</v>
      </c>
      <c r="I13" s="15"/>
      <c r="J13" s="30"/>
      <c r="K13" s="16"/>
      <c r="L13" s="16"/>
      <c r="M13" s="3"/>
      <c r="N13" s="3"/>
      <c r="O13" s="3"/>
      <c r="P13" s="3"/>
      <c r="Q13" s="2"/>
    </row>
    <row r="14" spans="1:17" ht="56.25" customHeight="1" x14ac:dyDescent="0.25">
      <c r="A14" s="16" t="s">
        <v>19</v>
      </c>
      <c r="B14" s="13"/>
      <c r="C14" s="14">
        <v>1.68</v>
      </c>
      <c r="D14" s="38">
        <f t="shared" si="0"/>
        <v>1.6763121133506285E-3</v>
      </c>
      <c r="E14" s="41">
        <f>D14*2095.6</f>
        <v>3.5128796647375768</v>
      </c>
      <c r="F14" s="15"/>
      <c r="G14" s="15"/>
      <c r="H14" s="43">
        <f>E14*131347.43</f>
        <v>461407.71586254233</v>
      </c>
      <c r="I14" s="14"/>
      <c r="J14" s="30"/>
      <c r="K14" s="16"/>
      <c r="L14" s="16"/>
      <c r="M14" s="3"/>
      <c r="N14" s="3"/>
      <c r="O14" s="3"/>
      <c r="P14" s="3"/>
      <c r="Q14" s="2"/>
    </row>
    <row r="15" spans="1:17" ht="52.5" customHeight="1" x14ac:dyDescent="0.25">
      <c r="A15" s="16" t="s">
        <v>20</v>
      </c>
      <c r="B15" s="18"/>
      <c r="C15" s="14">
        <v>9.41</v>
      </c>
      <c r="D15" s="38">
        <f>C15/1002.2</f>
        <v>9.3893434444222712E-3</v>
      </c>
      <c r="E15" s="41">
        <f>D15*2095.6</f>
        <v>19.67630812213131</v>
      </c>
      <c r="F15" s="15"/>
      <c r="G15" s="15"/>
      <c r="H15" s="43">
        <f>E15*131387.15</f>
        <v>2585214.0466886847</v>
      </c>
      <c r="I15" s="14"/>
      <c r="J15" s="30"/>
      <c r="K15" s="16"/>
      <c r="L15" s="16"/>
      <c r="M15" s="3"/>
      <c r="N15" s="3"/>
      <c r="O15" s="3"/>
      <c r="P15" s="3"/>
      <c r="Q15" s="2"/>
    </row>
    <row r="16" spans="1:17" ht="52.5" customHeight="1" x14ac:dyDescent="0.25">
      <c r="A16" s="32" t="s">
        <v>21</v>
      </c>
      <c r="B16" s="13"/>
      <c r="C16" s="14">
        <v>12.5</v>
      </c>
      <c r="D16" s="38">
        <f>C16/1002.2</f>
        <v>1.2472560367192177E-2</v>
      </c>
      <c r="E16" s="41">
        <f>D16*2115.8</f>
        <v>26.389443224905211</v>
      </c>
      <c r="F16" s="14"/>
      <c r="G16" s="14"/>
      <c r="H16" s="53">
        <f>E16*132221.38</f>
        <v>3489248.6006286177</v>
      </c>
      <c r="I16" s="14"/>
      <c r="J16" s="30"/>
      <c r="K16" s="16"/>
      <c r="L16" s="16"/>
      <c r="M16" s="3"/>
      <c r="N16" s="3"/>
      <c r="O16" s="3"/>
      <c r="P16" s="3"/>
      <c r="Q16" s="2"/>
    </row>
    <row r="17" spans="1:17" ht="43.5" customHeight="1" x14ac:dyDescent="0.25">
      <c r="A17" s="32" t="s">
        <v>22</v>
      </c>
      <c r="B17" s="18"/>
      <c r="C17" s="14">
        <v>17.88</v>
      </c>
      <c r="D17" s="38">
        <f>C17/1002.2</f>
        <v>1.7840750349231688E-2</v>
      </c>
      <c r="E17" s="41">
        <f>D17*2115.8</f>
        <v>37.747459588904405</v>
      </c>
      <c r="F17" s="15"/>
      <c r="G17" s="15"/>
      <c r="H17" s="43">
        <f>E17*130950.18</f>
        <v>4943036.6277097575</v>
      </c>
      <c r="I17" s="47"/>
      <c r="J17" s="30"/>
      <c r="K17" s="32"/>
      <c r="L17" s="16"/>
      <c r="M17" s="3"/>
      <c r="N17" s="3"/>
      <c r="O17" s="3"/>
      <c r="P17" s="3"/>
      <c r="Q17" s="2"/>
    </row>
    <row r="18" spans="1:17" ht="43.5" customHeight="1" x14ac:dyDescent="0.25">
      <c r="A18" s="224" t="s">
        <v>35</v>
      </c>
      <c r="B18" s="225"/>
      <c r="C18" s="225"/>
      <c r="D18" s="226"/>
      <c r="E18" s="60">
        <f>SUM(E6:E17)</f>
        <v>155.16601596487726</v>
      </c>
      <c r="F18" s="63"/>
      <c r="G18" s="63"/>
      <c r="H18" s="64">
        <f>SUM(H6:H17)</f>
        <v>18589239.690656319</v>
      </c>
      <c r="I18" s="47"/>
      <c r="J18" s="30"/>
      <c r="K18" s="32"/>
      <c r="L18" s="16"/>
      <c r="M18" s="3"/>
      <c r="N18" s="3"/>
      <c r="O18" s="3"/>
      <c r="P18" s="3"/>
      <c r="Q18" s="2"/>
    </row>
    <row r="19" spans="1:17" ht="40.5" customHeight="1" x14ac:dyDescent="0.25">
      <c r="A19" s="16" t="s">
        <v>23</v>
      </c>
      <c r="B19" s="13"/>
      <c r="C19" s="14">
        <v>21.07</v>
      </c>
      <c r="D19" s="38">
        <f>C19/1002.2</f>
        <v>2.1023747754939134E-2</v>
      </c>
      <c r="E19" s="41">
        <f>D19*2118.53</f>
        <v>44.539440331271209</v>
      </c>
      <c r="F19" s="15"/>
      <c r="G19" s="15"/>
      <c r="H19" s="43">
        <f>E19*151095.48</f>
        <v>6729708.1157847829</v>
      </c>
      <c r="I19" s="15"/>
      <c r="J19" s="30"/>
      <c r="K19" s="32"/>
      <c r="L19" s="17"/>
      <c r="M19" s="3"/>
      <c r="N19" s="3"/>
      <c r="O19" s="3"/>
      <c r="P19" s="3"/>
      <c r="Q19" s="2"/>
    </row>
    <row r="20" spans="1:17" ht="57" customHeight="1" x14ac:dyDescent="0.25">
      <c r="A20" s="227" t="s">
        <v>36</v>
      </c>
      <c r="B20" s="228"/>
      <c r="C20" s="228"/>
      <c r="D20" s="229"/>
      <c r="E20" s="60">
        <f>E18+E19</f>
        <v>199.70545629614847</v>
      </c>
      <c r="F20" s="61"/>
      <c r="G20" s="61"/>
      <c r="H20" s="62">
        <f>H18+H19</f>
        <v>25318947.806441102</v>
      </c>
      <c r="I20" s="50"/>
      <c r="J20" s="30"/>
      <c r="K20" s="32"/>
      <c r="L20" s="17"/>
      <c r="M20" s="3"/>
      <c r="N20" s="3"/>
      <c r="O20" s="3"/>
      <c r="P20" s="3"/>
      <c r="Q20" s="2"/>
    </row>
    <row r="21" spans="1:17" ht="57" customHeight="1" x14ac:dyDescent="0.25">
      <c r="A21" s="49"/>
      <c r="B21" s="20"/>
      <c r="C21" s="34"/>
      <c r="D21" s="34"/>
      <c r="E21" s="42"/>
      <c r="F21" s="34"/>
      <c r="G21" s="34"/>
      <c r="H21" s="54"/>
      <c r="I21" s="55"/>
      <c r="J21" s="34"/>
      <c r="K21" s="45"/>
      <c r="L21" s="49"/>
      <c r="M21" s="3"/>
      <c r="N21" s="3"/>
      <c r="O21" s="3"/>
      <c r="P21" s="3"/>
      <c r="Q21" s="2"/>
    </row>
    <row r="22" spans="1:17" ht="18" x14ac:dyDescent="0.25">
      <c r="A22" s="221" t="s">
        <v>32</v>
      </c>
      <c r="B22" s="222"/>
      <c r="C22" s="222"/>
      <c r="D22" s="222"/>
      <c r="E22" s="222"/>
      <c r="F22" s="222"/>
      <c r="G22" s="222"/>
      <c r="H22" s="222"/>
      <c r="I22" s="3"/>
      <c r="J22" s="3"/>
      <c r="K22" s="21"/>
      <c r="L22" s="21"/>
      <c r="M22" s="3"/>
      <c r="N22" s="3"/>
      <c r="O22" s="3"/>
      <c r="P22" s="3"/>
      <c r="Q22" s="2"/>
    </row>
    <row r="23" spans="1:17" ht="18" x14ac:dyDescent="0.25">
      <c r="A23" s="222"/>
      <c r="B23" s="222"/>
      <c r="C23" s="222"/>
      <c r="D23" s="222"/>
      <c r="E23" s="222"/>
      <c r="F23" s="222"/>
      <c r="G23" s="222"/>
      <c r="H23" s="222"/>
      <c r="I23" s="3"/>
      <c r="J23" s="3"/>
      <c r="K23" s="21"/>
      <c r="L23" s="21"/>
      <c r="M23" s="3"/>
      <c r="N23" s="3"/>
      <c r="O23" s="3"/>
      <c r="P23" s="3"/>
      <c r="Q23" s="2"/>
    </row>
    <row r="24" spans="1:17" ht="18" x14ac:dyDescent="0.25">
      <c r="A24" s="222"/>
      <c r="B24" s="222"/>
      <c r="C24" s="222"/>
      <c r="D24" s="222"/>
      <c r="E24" s="222"/>
      <c r="F24" s="222"/>
      <c r="G24" s="222"/>
      <c r="H24" s="222"/>
      <c r="I24" s="21"/>
      <c r="J24" s="21"/>
      <c r="K24" s="21"/>
      <c r="L24" s="21"/>
      <c r="M24" s="3"/>
      <c r="N24" s="3"/>
      <c r="O24" s="3"/>
      <c r="P24" s="3"/>
    </row>
    <row r="25" spans="1:17" ht="18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  <c r="N25" s="3"/>
      <c r="O25" s="3"/>
      <c r="P25" s="3"/>
    </row>
    <row r="26" spans="1:17" ht="35.25" customHeight="1" x14ac:dyDescent="0.25">
      <c r="A26" s="223" t="s">
        <v>37</v>
      </c>
      <c r="B26" s="223"/>
      <c r="C26" s="223"/>
      <c r="D26" s="223"/>
      <c r="E26" s="223"/>
      <c r="F26" s="223"/>
      <c r="G26" s="223"/>
      <c r="H26" s="223"/>
      <c r="I26" s="21"/>
      <c r="J26" s="21"/>
      <c r="K26" s="21"/>
      <c r="L26" s="21"/>
      <c r="M26" s="3"/>
      <c r="N26" s="3"/>
      <c r="O26" s="3"/>
      <c r="P26" s="3"/>
    </row>
    <row r="27" spans="1:17" ht="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  <c r="N27" s="3"/>
      <c r="O27" s="3"/>
      <c r="P27" s="3"/>
    </row>
    <row r="28" spans="1:17" ht="23.25" customHeight="1" x14ac:dyDescent="0.25">
      <c r="A28" s="223" t="s">
        <v>29</v>
      </c>
      <c r="B28" s="223"/>
      <c r="C28" s="223"/>
      <c r="D28" s="223"/>
      <c r="E28" s="223"/>
      <c r="F28" s="223"/>
      <c r="G28" s="223"/>
      <c r="H28" s="223"/>
      <c r="I28" s="21"/>
      <c r="J28" s="21"/>
      <c r="K28" s="21"/>
      <c r="L28" s="21"/>
      <c r="M28" s="3"/>
      <c r="N28" s="3"/>
      <c r="O28" s="3"/>
      <c r="P28" s="3"/>
    </row>
    <row r="29" spans="1:17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"/>
      <c r="N29" s="3"/>
      <c r="O29" s="3"/>
      <c r="P29" s="3"/>
    </row>
    <row r="30" spans="1:17" ht="24.75" customHeight="1" x14ac:dyDescent="0.25">
      <c r="A30" s="223" t="s">
        <v>33</v>
      </c>
      <c r="B30" s="223"/>
      <c r="C30" s="223"/>
      <c r="D30" s="223"/>
      <c r="E30" s="223"/>
      <c r="F30" s="223"/>
      <c r="G30" s="223"/>
      <c r="H30" s="223"/>
      <c r="I30" s="21"/>
      <c r="J30" s="21"/>
      <c r="K30" s="21"/>
      <c r="L30" s="21"/>
      <c r="M30" s="3"/>
      <c r="N30" s="3"/>
      <c r="O30" s="3"/>
      <c r="P30" s="3"/>
    </row>
    <row r="31" spans="1:17" ht="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"/>
      <c r="N31" s="3"/>
      <c r="O31" s="3"/>
      <c r="P31" s="3"/>
    </row>
    <row r="32" spans="1:17" ht="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"/>
      <c r="N32" s="3"/>
      <c r="O32" s="3"/>
      <c r="P32" s="3"/>
    </row>
    <row r="33" spans="1:16" ht="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"/>
      <c r="N33" s="3"/>
      <c r="O33" s="3"/>
      <c r="P33" s="3"/>
    </row>
    <row r="34" spans="1:16" ht="18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"/>
      <c r="N34" s="3"/>
      <c r="O34" s="3"/>
      <c r="P34" s="3"/>
    </row>
    <row r="35" spans="1:16" ht="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"/>
      <c r="N35" s="3"/>
      <c r="O35" s="3"/>
      <c r="P35" s="3"/>
    </row>
    <row r="36" spans="1:16" ht="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"/>
      <c r="N36" s="3"/>
      <c r="O36" s="3"/>
      <c r="P36" s="3"/>
    </row>
    <row r="37" spans="1:16" ht="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"/>
      <c r="N37" s="3"/>
      <c r="O37" s="3"/>
      <c r="P37" s="3"/>
    </row>
    <row r="38" spans="1:16" ht="33" x14ac:dyDescent="0.25">
      <c r="A38" s="21"/>
      <c r="B38" s="33" t="s">
        <v>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"/>
      <c r="N38" s="3"/>
      <c r="O38" s="3"/>
      <c r="P38" s="3"/>
    </row>
    <row r="39" spans="1:16" ht="18" x14ac:dyDescent="0.25">
      <c r="A39" s="21"/>
      <c r="B39" s="21">
        <v>10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"/>
      <c r="N39" s="3"/>
      <c r="O39" s="3"/>
      <c r="P39" s="3"/>
    </row>
    <row r="40" spans="1:16" ht="1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"/>
      <c r="N40" s="3"/>
      <c r="O40" s="3"/>
      <c r="P40" s="3"/>
    </row>
    <row r="41" spans="1:16" ht="1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"/>
      <c r="N41" s="3"/>
      <c r="O41" s="3"/>
      <c r="P41" s="3"/>
    </row>
    <row r="42" spans="1:16" ht="18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"/>
      <c r="N42" s="3"/>
      <c r="O42" s="3"/>
      <c r="P42" s="3"/>
    </row>
    <row r="43" spans="1:16" ht="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"/>
      <c r="N43" s="3"/>
      <c r="O43" s="3"/>
      <c r="P43" s="3"/>
    </row>
    <row r="44" spans="1:16" ht="18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"/>
      <c r="N44" s="3"/>
      <c r="O44" s="3"/>
      <c r="P44" s="3"/>
    </row>
    <row r="45" spans="1:16" ht="1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"/>
      <c r="N45" s="3"/>
      <c r="O45" s="3"/>
      <c r="P45" s="3"/>
    </row>
    <row r="46" spans="1:16" ht="18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"/>
      <c r="N46" s="3"/>
      <c r="O46" s="3"/>
      <c r="P46" s="3"/>
    </row>
    <row r="47" spans="1:16" ht="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"/>
      <c r="N47" s="3"/>
      <c r="O47" s="3"/>
      <c r="P47" s="3"/>
    </row>
    <row r="48" spans="1:16" ht="18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"/>
      <c r="N48" s="3"/>
      <c r="O48" s="3"/>
      <c r="P48" s="3"/>
    </row>
    <row r="49" spans="1:16" ht="18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"/>
      <c r="N49" s="3"/>
      <c r="O49" s="3"/>
      <c r="P49" s="3"/>
    </row>
    <row r="50" spans="1:16" ht="1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"/>
      <c r="N50" s="3"/>
      <c r="O50" s="3"/>
      <c r="P50" s="3"/>
    </row>
    <row r="51" spans="1:16" ht="1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"/>
      <c r="N51" s="3"/>
      <c r="O51" s="3"/>
      <c r="P51" s="3"/>
    </row>
    <row r="52" spans="1:16" ht="1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3"/>
      <c r="N52" s="3"/>
      <c r="O52" s="3"/>
      <c r="P52" s="3"/>
    </row>
    <row r="53" spans="1:16" ht="1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"/>
      <c r="N53" s="3"/>
      <c r="O53" s="3"/>
      <c r="P53" s="3"/>
    </row>
    <row r="54" spans="1:16" ht="1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"/>
      <c r="N54" s="3"/>
      <c r="O54" s="3"/>
      <c r="P54" s="3"/>
    </row>
    <row r="55" spans="1:16" ht="18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"/>
      <c r="N55" s="3"/>
      <c r="O55" s="3"/>
      <c r="P55" s="3"/>
    </row>
    <row r="56" spans="1:16" ht="18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"/>
      <c r="N56" s="3"/>
      <c r="O56" s="3"/>
      <c r="P56" s="3"/>
    </row>
    <row r="57" spans="1:16" ht="18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3"/>
      <c r="N57" s="3"/>
      <c r="O57" s="3"/>
      <c r="P57" s="3"/>
    </row>
    <row r="58" spans="1:16" ht="18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"/>
      <c r="N58" s="3"/>
      <c r="O58" s="3"/>
      <c r="P58" s="3"/>
    </row>
    <row r="59" spans="1:16" ht="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</sheetData>
  <mergeCells count="7">
    <mergeCell ref="A30:H30"/>
    <mergeCell ref="A1:H1"/>
    <mergeCell ref="A18:D18"/>
    <mergeCell ref="A20:D20"/>
    <mergeCell ref="A22:H24"/>
    <mergeCell ref="A26:H26"/>
    <mergeCell ref="A28:H28"/>
  </mergeCells>
  <pageMargins left="0.51181102362204722" right="0.35433070866141736" top="0.47244094488188981" bottom="0.59055118110236227" header="0.19685039370078741" footer="0.51181102362204722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view="pageBreakPreview" topLeftCell="A21" zoomScale="75" zoomScaleSheetLayoutView="75" workbookViewId="0">
      <selection activeCell="D32" sqref="D32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17.5703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119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 t="s">
        <v>8</v>
      </c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4</v>
      </c>
      <c r="B5" s="199"/>
      <c r="C5" s="199"/>
      <c r="D5" s="201"/>
      <c r="E5" s="199"/>
      <c r="F5" s="3"/>
      <c r="G5" s="3"/>
      <c r="H5" s="2"/>
    </row>
    <row r="6" spans="1:8" ht="57.75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57.7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7.75" customHeight="1" x14ac:dyDescent="0.25">
      <c r="A8" s="108"/>
      <c r="B8" s="79" t="s">
        <v>96</v>
      </c>
      <c r="C8" s="109">
        <v>12.7</v>
      </c>
      <c r="D8" s="78" t="s">
        <v>93</v>
      </c>
      <c r="E8" s="79" t="s">
        <v>94</v>
      </c>
      <c r="F8" s="3"/>
      <c r="G8" s="3"/>
      <c r="H8" s="2"/>
    </row>
    <row r="9" spans="1:8" ht="55.5" customHeight="1" x14ac:dyDescent="0.25">
      <c r="A9" s="110" t="s">
        <v>47</v>
      </c>
      <c r="B9" s="79" t="s">
        <v>46</v>
      </c>
      <c r="C9" s="79">
        <v>50.5</v>
      </c>
      <c r="D9" s="80" t="s">
        <v>68</v>
      </c>
      <c r="E9" s="79" t="s">
        <v>69</v>
      </c>
      <c r="F9" s="3"/>
      <c r="G9" s="3"/>
      <c r="H9" s="2"/>
    </row>
    <row r="10" spans="1:8" ht="25.5" hidden="1" customHeight="1" thickBot="1" x14ac:dyDescent="0.3">
      <c r="A10" s="111"/>
      <c r="B10" s="79"/>
      <c r="C10" s="81">
        <f>SUM(C6:C9)</f>
        <v>144.4</v>
      </c>
      <c r="D10" s="109"/>
      <c r="E10" s="79"/>
      <c r="F10" s="3"/>
      <c r="G10" s="3"/>
      <c r="H10" s="2"/>
    </row>
    <row r="11" spans="1:8" ht="33" hidden="1" customHeight="1" thickBot="1" x14ac:dyDescent="0.3">
      <c r="A11" s="112" t="s">
        <v>40</v>
      </c>
      <c r="B11" s="113"/>
      <c r="C11" s="114"/>
      <c r="D11" s="114"/>
      <c r="E11" s="114"/>
      <c r="F11" s="3"/>
      <c r="G11" s="3"/>
      <c r="H11" s="2"/>
    </row>
    <row r="12" spans="1:8" ht="51.75" customHeight="1" x14ac:dyDescent="0.25">
      <c r="A12" s="112"/>
      <c r="B12" s="115" t="s">
        <v>97</v>
      </c>
      <c r="C12" s="109">
        <v>10.9</v>
      </c>
      <c r="D12" s="114" t="s">
        <v>93</v>
      </c>
      <c r="E12" s="109" t="s">
        <v>95</v>
      </c>
      <c r="F12" s="3"/>
      <c r="G12" s="3"/>
      <c r="H12" s="2"/>
    </row>
    <row r="13" spans="1:8" ht="51.75" customHeight="1" x14ac:dyDescent="0.25">
      <c r="A13" s="112"/>
      <c r="B13" s="115" t="s">
        <v>98</v>
      </c>
      <c r="C13" s="109">
        <v>18.600000000000001</v>
      </c>
      <c r="D13" s="128" t="s">
        <v>99</v>
      </c>
      <c r="E13" s="109" t="s">
        <v>100</v>
      </c>
      <c r="F13" s="3"/>
      <c r="G13" s="3"/>
      <c r="H13" s="2"/>
    </row>
    <row r="14" spans="1:8" ht="33" customHeight="1" x14ac:dyDescent="0.25">
      <c r="A14" s="112"/>
      <c r="B14" s="113"/>
      <c r="C14" s="117">
        <f>C6+C7+C8+C9+C12+C13</f>
        <v>173.9</v>
      </c>
      <c r="D14" s="114"/>
      <c r="E14" s="114"/>
      <c r="F14" s="3"/>
      <c r="G14" s="3"/>
      <c r="H14" s="2"/>
    </row>
    <row r="15" spans="1:8" ht="58.5" customHeight="1" thickBot="1" x14ac:dyDescent="0.35">
      <c r="A15" s="202" t="s">
        <v>3</v>
      </c>
      <c r="B15" s="202"/>
      <c r="C15" s="202"/>
      <c r="D15" s="202"/>
      <c r="E15" s="202"/>
      <c r="F15" s="3"/>
      <c r="G15" s="3"/>
      <c r="H15" s="2"/>
    </row>
    <row r="16" spans="1:8" ht="58.5" customHeight="1" thickBot="1" x14ac:dyDescent="0.3">
      <c r="A16" s="106" t="s">
        <v>47</v>
      </c>
      <c r="B16" s="52" t="s">
        <v>53</v>
      </c>
      <c r="C16" s="52">
        <v>32.4</v>
      </c>
      <c r="D16" s="82" t="s">
        <v>70</v>
      </c>
      <c r="E16" s="83" t="s">
        <v>71</v>
      </c>
      <c r="F16" s="3"/>
      <c r="G16" s="3"/>
      <c r="H16" s="2"/>
    </row>
    <row r="17" spans="1:8" ht="58.5" customHeight="1" thickBot="1" x14ac:dyDescent="0.3">
      <c r="A17" s="91"/>
      <c r="B17" s="107" t="s">
        <v>90</v>
      </c>
      <c r="C17" s="107">
        <v>13.2</v>
      </c>
      <c r="D17" s="123" t="s">
        <v>91</v>
      </c>
      <c r="E17" s="116" t="s">
        <v>92</v>
      </c>
      <c r="F17" s="3"/>
      <c r="G17" s="3"/>
      <c r="H17" s="2"/>
    </row>
    <row r="18" spans="1:8" ht="33" customHeight="1" thickBot="1" x14ac:dyDescent="0.3">
      <c r="A18" s="84" t="s">
        <v>72</v>
      </c>
      <c r="B18" s="85"/>
      <c r="C18" s="86">
        <f>SUM(C16:C17)</f>
        <v>45.599999999999994</v>
      </c>
      <c r="D18" s="87"/>
      <c r="E18" s="88"/>
      <c r="F18" s="3"/>
      <c r="G18" s="3"/>
      <c r="H18" s="2"/>
    </row>
    <row r="19" spans="1:8" ht="57" customHeight="1" thickBot="1" x14ac:dyDescent="0.35">
      <c r="A19" s="199" t="s">
        <v>2</v>
      </c>
      <c r="B19" s="199"/>
      <c r="C19" s="199"/>
      <c r="D19" s="199"/>
      <c r="E19" s="199"/>
      <c r="F19" s="3"/>
      <c r="G19" s="3"/>
      <c r="H19" s="2"/>
    </row>
    <row r="20" spans="1:8" ht="52.5" customHeight="1" x14ac:dyDescent="0.25">
      <c r="A20" s="74" t="s">
        <v>48</v>
      </c>
      <c r="B20" s="75" t="s">
        <v>54</v>
      </c>
      <c r="C20" s="24">
        <v>21.8</v>
      </c>
      <c r="D20" s="75" t="s">
        <v>73</v>
      </c>
      <c r="E20" s="24" t="s">
        <v>74</v>
      </c>
      <c r="F20" s="3"/>
      <c r="G20" s="3"/>
      <c r="H20" s="2"/>
    </row>
    <row r="21" spans="1:8" ht="52.5" customHeight="1" x14ac:dyDescent="0.25">
      <c r="A21" s="12"/>
      <c r="B21" s="18" t="s">
        <v>55</v>
      </c>
      <c r="C21" s="14">
        <v>16.7</v>
      </c>
      <c r="D21" s="102" t="s">
        <v>75</v>
      </c>
      <c r="E21" s="14" t="s">
        <v>76</v>
      </c>
      <c r="F21" s="3"/>
      <c r="G21" s="3"/>
      <c r="H21" s="2"/>
    </row>
    <row r="22" spans="1:8" ht="52.5" customHeight="1" x14ac:dyDescent="0.25">
      <c r="A22" s="32"/>
      <c r="B22" s="18" t="s">
        <v>52</v>
      </c>
      <c r="C22" s="14">
        <v>21.1</v>
      </c>
      <c r="D22" s="102" t="s">
        <v>77</v>
      </c>
      <c r="E22" s="14" t="s">
        <v>78</v>
      </c>
      <c r="F22" s="3"/>
      <c r="G22" s="3"/>
      <c r="H22" s="2"/>
    </row>
    <row r="23" spans="1:8" ht="52.5" customHeight="1" x14ac:dyDescent="0.25">
      <c r="A23" s="32"/>
      <c r="B23" s="18" t="s">
        <v>57</v>
      </c>
      <c r="C23" s="14">
        <v>17.5</v>
      </c>
      <c r="D23" s="102" t="s">
        <v>79</v>
      </c>
      <c r="E23" s="14" t="s">
        <v>80</v>
      </c>
      <c r="F23" s="3"/>
      <c r="G23" s="3"/>
      <c r="H23" s="2"/>
    </row>
    <row r="24" spans="1:8" ht="52.5" customHeight="1" x14ac:dyDescent="0.25">
      <c r="A24" s="32"/>
      <c r="B24" s="18" t="s">
        <v>58</v>
      </c>
      <c r="C24" s="14">
        <v>21.6</v>
      </c>
      <c r="D24" s="102" t="s">
        <v>81</v>
      </c>
      <c r="E24" s="14" t="s">
        <v>80</v>
      </c>
      <c r="F24" s="3"/>
      <c r="G24" s="3"/>
      <c r="H24" s="2"/>
    </row>
    <row r="25" spans="1:8" ht="52.5" customHeight="1" x14ac:dyDescent="0.25">
      <c r="A25" s="32"/>
      <c r="B25" s="18" t="s">
        <v>51</v>
      </c>
      <c r="C25" s="14">
        <v>41.1</v>
      </c>
      <c r="D25" s="102" t="s">
        <v>82</v>
      </c>
      <c r="E25" s="14" t="s">
        <v>83</v>
      </c>
      <c r="F25" s="3"/>
      <c r="G25" s="3"/>
      <c r="H25" s="2"/>
    </row>
    <row r="26" spans="1:8" ht="28.5" hidden="1" customHeight="1" thickBot="1" x14ac:dyDescent="0.3">
      <c r="A26" s="63" t="s">
        <v>59</v>
      </c>
      <c r="B26" s="18" t="s">
        <v>60</v>
      </c>
      <c r="C26" s="14">
        <v>21.1</v>
      </c>
      <c r="D26" s="102" t="s">
        <v>84</v>
      </c>
      <c r="E26" s="14" t="s">
        <v>85</v>
      </c>
      <c r="F26" s="3"/>
      <c r="G26" s="3"/>
    </row>
    <row r="27" spans="1:8" ht="27.75" hidden="1" customHeight="1" thickBot="1" x14ac:dyDescent="0.3">
      <c r="A27" s="92" t="s">
        <v>72</v>
      </c>
      <c r="B27" s="34"/>
      <c r="C27" s="93">
        <f>SUM(C20:C26)</f>
        <v>160.89999999999998</v>
      </c>
      <c r="D27" s="97"/>
      <c r="E27" s="94"/>
      <c r="F27" s="3"/>
      <c r="G27" s="3"/>
    </row>
    <row r="28" spans="1:8" ht="42" customHeight="1" x14ac:dyDescent="0.25">
      <c r="A28" s="98"/>
      <c r="B28" s="100" t="s">
        <v>58</v>
      </c>
      <c r="C28" s="99">
        <v>20.2</v>
      </c>
      <c r="D28" s="103" t="s">
        <v>87</v>
      </c>
      <c r="E28" s="25" t="s">
        <v>88</v>
      </c>
      <c r="F28" s="3"/>
      <c r="G28" s="3"/>
    </row>
    <row r="29" spans="1:8" ht="42" customHeight="1" thickBot="1" x14ac:dyDescent="0.3">
      <c r="A29" s="105" t="s">
        <v>59</v>
      </c>
      <c r="B29" s="101" t="s">
        <v>89</v>
      </c>
      <c r="C29" s="96">
        <v>21.1</v>
      </c>
      <c r="D29" s="104" t="s">
        <v>84</v>
      </c>
      <c r="E29" s="95" t="s">
        <v>85</v>
      </c>
      <c r="F29" s="3"/>
      <c r="G29" s="3"/>
    </row>
    <row r="30" spans="1:8" ht="42" customHeight="1" thickBot="1" x14ac:dyDescent="0.3">
      <c r="A30" s="119"/>
      <c r="B30" s="34"/>
      <c r="C30" s="125">
        <f>C20+C21+C22+C23+C24+C25+C28+C29</f>
        <v>181.09999999999997</v>
      </c>
      <c r="D30" s="97"/>
      <c r="E30" s="34"/>
      <c r="F30" s="3"/>
      <c r="G30" s="3"/>
    </row>
    <row r="31" spans="1:8" ht="42" customHeight="1" x14ac:dyDescent="0.3">
      <c r="A31" s="203" t="s">
        <v>101</v>
      </c>
      <c r="B31" s="203"/>
      <c r="C31" s="203"/>
      <c r="D31" s="203"/>
      <c r="E31" s="203"/>
      <c r="F31" s="3"/>
      <c r="G31" s="3"/>
    </row>
    <row r="32" spans="1:8" ht="42" customHeight="1" x14ac:dyDescent="0.25">
      <c r="A32" s="120" t="s">
        <v>102</v>
      </c>
      <c r="B32" s="79" t="s">
        <v>111</v>
      </c>
      <c r="C32" s="121">
        <v>9.3000000000000007</v>
      </c>
      <c r="D32" s="80"/>
      <c r="E32" s="79"/>
      <c r="F32" s="3"/>
      <c r="G32" s="3"/>
    </row>
    <row r="33" spans="1:7" ht="42" customHeight="1" x14ac:dyDescent="0.25">
      <c r="A33" s="120"/>
      <c r="B33" s="79" t="s">
        <v>112</v>
      </c>
      <c r="C33" s="121">
        <v>27.3</v>
      </c>
      <c r="D33" s="80"/>
      <c r="E33" s="79"/>
      <c r="F33" s="3"/>
      <c r="G33" s="3"/>
    </row>
    <row r="34" spans="1:7" ht="42" customHeight="1" x14ac:dyDescent="0.25">
      <c r="A34" s="122"/>
      <c r="B34" s="100"/>
      <c r="C34" s="127">
        <f>SUM(C32:C33)</f>
        <v>36.6</v>
      </c>
      <c r="D34" s="103"/>
      <c r="E34" s="100"/>
      <c r="F34" s="3"/>
      <c r="G34" s="3"/>
    </row>
    <row r="35" spans="1:7" ht="44.25" customHeight="1" x14ac:dyDescent="0.25">
      <c r="A35" s="89" t="s">
        <v>86</v>
      </c>
      <c r="B35" s="21"/>
      <c r="C35" s="90">
        <f>C14+C18+C30+C34</f>
        <v>437.2</v>
      </c>
      <c r="D35" s="21"/>
      <c r="E35" s="21"/>
      <c r="F35" s="3"/>
      <c r="G35" s="3"/>
    </row>
    <row r="36" spans="1:7" ht="18" x14ac:dyDescent="0.25">
      <c r="A36" s="21"/>
      <c r="B36" s="21"/>
      <c r="C36" s="21"/>
      <c r="D36" s="3"/>
      <c r="E36" s="3"/>
      <c r="F36" s="3"/>
      <c r="G36" s="3"/>
    </row>
    <row r="37" spans="1:7" ht="18" x14ac:dyDescent="0.25">
      <c r="A37" s="21"/>
      <c r="B37" s="21"/>
      <c r="C37" s="21"/>
      <c r="D37" s="3"/>
      <c r="E37" s="3"/>
      <c r="F37" s="3"/>
      <c r="G37" s="3"/>
    </row>
    <row r="38" spans="1:7" ht="18" x14ac:dyDescent="0.25">
      <c r="A38" s="21"/>
      <c r="B38" s="21"/>
      <c r="C38" s="21"/>
      <c r="D38" s="3"/>
      <c r="E38" s="3"/>
      <c r="F38" s="3"/>
      <c r="G38" s="3"/>
    </row>
    <row r="39" spans="1:7" ht="18" x14ac:dyDescent="0.25">
      <c r="A39" s="21"/>
      <c r="B39" s="21"/>
      <c r="C39" s="21"/>
      <c r="D39" s="3"/>
      <c r="E39" s="3"/>
      <c r="F39" s="3"/>
      <c r="G39" s="3"/>
    </row>
    <row r="40" spans="1:7" ht="18" x14ac:dyDescent="0.25">
      <c r="A40" s="21"/>
      <c r="B40" s="21"/>
      <c r="C40" s="21"/>
      <c r="D40" s="3"/>
      <c r="E40" s="3"/>
      <c r="F40" s="3"/>
      <c r="G40" s="3"/>
    </row>
    <row r="41" spans="1:7" ht="18" x14ac:dyDescent="0.25">
      <c r="A41" s="3"/>
      <c r="B41" s="3"/>
      <c r="C41" s="3"/>
      <c r="D41" s="3"/>
      <c r="E41" s="3"/>
      <c r="F41" s="3"/>
      <c r="G41" s="3"/>
    </row>
    <row r="42" spans="1:7" ht="18" x14ac:dyDescent="0.25">
      <c r="A42" s="3"/>
      <c r="B42" s="3"/>
      <c r="C42" s="3"/>
      <c r="D42" s="3"/>
      <c r="E42" s="3"/>
      <c r="F42" s="3"/>
      <c r="G42" s="3"/>
    </row>
    <row r="43" spans="1:7" ht="18" x14ac:dyDescent="0.25">
      <c r="A43" s="3"/>
      <c r="B43" s="3"/>
      <c r="C43" s="3"/>
      <c r="D43" s="3"/>
      <c r="E43" s="3"/>
      <c r="F43" s="3"/>
      <c r="G43" s="3"/>
    </row>
    <row r="44" spans="1:7" ht="18" x14ac:dyDescent="0.25">
      <c r="A44" s="3"/>
      <c r="B44" s="3"/>
      <c r="C44" s="3"/>
      <c r="D44" s="3"/>
      <c r="E44" s="3"/>
      <c r="F44" s="3"/>
      <c r="G44" s="3"/>
    </row>
    <row r="45" spans="1:7" ht="18" x14ac:dyDescent="0.25">
      <c r="A45" s="3"/>
      <c r="B45" s="3"/>
      <c r="C45" s="3"/>
      <c r="D45" s="3"/>
      <c r="E45" s="3"/>
      <c r="F45" s="3"/>
      <c r="G45" s="3"/>
    </row>
    <row r="46" spans="1:7" ht="18" x14ac:dyDescent="0.25">
      <c r="A46" s="3"/>
      <c r="B46" s="3"/>
      <c r="C46" s="3"/>
      <c r="D46" s="3"/>
      <c r="E46" s="3"/>
      <c r="F46" s="3"/>
      <c r="G46" s="3"/>
    </row>
    <row r="47" spans="1:7" ht="18" x14ac:dyDescent="0.25">
      <c r="A47" s="3"/>
      <c r="B47" s="3"/>
      <c r="C47" s="3"/>
      <c r="D47" s="3"/>
      <c r="E47" s="3"/>
      <c r="F47" s="3"/>
      <c r="G47" s="3"/>
    </row>
    <row r="48" spans="1:7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</sheetData>
  <mergeCells count="6">
    <mergeCell ref="A31:E31"/>
    <mergeCell ref="A1:E1"/>
    <mergeCell ref="A2:E2"/>
    <mergeCell ref="A5:E5"/>
    <mergeCell ref="A15:E15"/>
    <mergeCell ref="A19:E19"/>
  </mergeCells>
  <pageMargins left="0.51181102362204722" right="0.35433070866141736" top="0.47244094488188981" bottom="0.59055118110236227" header="0.19685039370078741" footer="0.51181102362204722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view="pageBreakPreview" topLeftCell="A7" zoomScale="75" zoomScaleSheetLayoutView="75" workbookViewId="0">
      <selection activeCell="M26" sqref="M26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17.5703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115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7.75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57.7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7.75" customHeight="1" x14ac:dyDescent="0.25">
      <c r="A8" s="108"/>
      <c r="B8" s="79" t="s">
        <v>96</v>
      </c>
      <c r="C8" s="109">
        <v>12.7</v>
      </c>
      <c r="D8" s="78" t="s">
        <v>93</v>
      </c>
      <c r="E8" s="79" t="s">
        <v>94</v>
      </c>
      <c r="F8" s="3"/>
      <c r="G8" s="3"/>
      <c r="H8" s="2"/>
    </row>
    <row r="9" spans="1:8" ht="57.75" customHeight="1" x14ac:dyDescent="0.25">
      <c r="A9" s="108"/>
      <c r="B9" s="79" t="s">
        <v>106</v>
      </c>
      <c r="C9" s="109">
        <v>71.8</v>
      </c>
      <c r="D9" s="124" t="s">
        <v>107</v>
      </c>
      <c r="E9" s="79" t="s">
        <v>108</v>
      </c>
      <c r="F9" s="3"/>
      <c r="G9" s="3"/>
      <c r="H9" s="2"/>
    </row>
    <row r="10" spans="1:8" ht="55.5" customHeight="1" x14ac:dyDescent="0.25">
      <c r="A10" s="110" t="s">
        <v>47</v>
      </c>
      <c r="B10" s="79" t="s">
        <v>46</v>
      </c>
      <c r="C10" s="79">
        <v>50.5</v>
      </c>
      <c r="D10" s="80" t="s">
        <v>68</v>
      </c>
      <c r="E10" s="79" t="s">
        <v>69</v>
      </c>
      <c r="F10" s="3"/>
      <c r="G10" s="3"/>
      <c r="H10" s="2"/>
    </row>
    <row r="11" spans="1:8" ht="25.5" hidden="1" customHeight="1" thickBot="1" x14ac:dyDescent="0.3">
      <c r="A11" s="111"/>
      <c r="B11" s="79"/>
      <c r="C11" s="81">
        <f>SUM(C6:C10)</f>
        <v>216.2</v>
      </c>
      <c r="D11" s="109"/>
      <c r="E11" s="79"/>
      <c r="F11" s="3"/>
      <c r="G11" s="3"/>
      <c r="H11" s="2"/>
    </row>
    <row r="12" spans="1:8" ht="33" hidden="1" customHeight="1" thickBot="1" x14ac:dyDescent="0.3">
      <c r="A12" s="112" t="s">
        <v>40</v>
      </c>
      <c r="B12" s="113"/>
      <c r="C12" s="114"/>
      <c r="D12" s="114"/>
      <c r="E12" s="114"/>
      <c r="F12" s="3"/>
      <c r="G12" s="3"/>
      <c r="H12" s="2"/>
    </row>
    <row r="13" spans="1:8" ht="51.75" customHeight="1" x14ac:dyDescent="0.25">
      <c r="A13" s="112"/>
      <c r="B13" s="115" t="s">
        <v>97</v>
      </c>
      <c r="C13" s="109">
        <v>10.9</v>
      </c>
      <c r="D13" s="114" t="s">
        <v>93</v>
      </c>
      <c r="E13" s="109" t="s">
        <v>95</v>
      </c>
      <c r="F13" s="3"/>
      <c r="G13" s="3"/>
      <c r="H13" s="2"/>
    </row>
    <row r="14" spans="1:8" ht="51.75" customHeight="1" x14ac:dyDescent="0.25">
      <c r="A14" s="112"/>
      <c r="B14" s="115" t="s">
        <v>98</v>
      </c>
      <c r="C14" s="109">
        <v>18.600000000000001</v>
      </c>
      <c r="D14" s="118" t="s">
        <v>99</v>
      </c>
      <c r="E14" s="109" t="s">
        <v>100</v>
      </c>
      <c r="F14" s="3"/>
      <c r="G14" s="3"/>
      <c r="H14" s="2"/>
    </row>
    <row r="15" spans="1:8" ht="33" customHeight="1" x14ac:dyDescent="0.25">
      <c r="A15" s="112"/>
      <c r="B15" s="113"/>
      <c r="C15" s="117">
        <f>C6+C7+C8+C10+C13+C14</f>
        <v>173.9</v>
      </c>
      <c r="D15" s="114"/>
      <c r="E15" s="114"/>
      <c r="F15" s="3"/>
      <c r="G15" s="3"/>
      <c r="H15" s="2"/>
    </row>
    <row r="16" spans="1:8" ht="58.5" customHeight="1" thickBot="1" x14ac:dyDescent="0.35">
      <c r="A16" s="202" t="s">
        <v>117</v>
      </c>
      <c r="B16" s="202"/>
      <c r="C16" s="202"/>
      <c r="D16" s="202"/>
      <c r="E16" s="202"/>
      <c r="F16" s="3"/>
      <c r="G16" s="3"/>
      <c r="H16" s="2"/>
    </row>
    <row r="17" spans="1:8" ht="58.5" customHeight="1" thickBot="1" x14ac:dyDescent="0.3">
      <c r="A17" s="106" t="s">
        <v>47</v>
      </c>
      <c r="B17" s="52" t="s">
        <v>53</v>
      </c>
      <c r="C17" s="52">
        <v>32.4</v>
      </c>
      <c r="D17" s="82" t="s">
        <v>70</v>
      </c>
      <c r="E17" s="83" t="s">
        <v>71</v>
      </c>
      <c r="F17" s="3"/>
      <c r="G17" s="3"/>
      <c r="H17" s="2"/>
    </row>
    <row r="18" spans="1:8" ht="58.5" customHeight="1" thickBot="1" x14ac:dyDescent="0.3">
      <c r="A18" s="91"/>
      <c r="B18" s="107" t="s">
        <v>114</v>
      </c>
      <c r="C18" s="107">
        <v>13.7</v>
      </c>
      <c r="D18" s="123" t="s">
        <v>91</v>
      </c>
      <c r="E18" s="116" t="s">
        <v>92</v>
      </c>
      <c r="F18" s="3"/>
      <c r="G18" s="3"/>
      <c r="H18" s="2"/>
    </row>
    <row r="19" spans="1:8" ht="33" customHeight="1" thickBot="1" x14ac:dyDescent="0.3">
      <c r="A19" s="84" t="s">
        <v>72</v>
      </c>
      <c r="B19" s="85"/>
      <c r="C19" s="86">
        <f>SUM(C17:C18)</f>
        <v>46.099999999999994</v>
      </c>
      <c r="D19" s="87"/>
      <c r="E19" s="88"/>
      <c r="F19" s="3"/>
      <c r="G19" s="3"/>
      <c r="H19" s="2"/>
    </row>
    <row r="20" spans="1:8" ht="57" customHeight="1" thickBot="1" x14ac:dyDescent="0.35">
      <c r="A20" s="199" t="s">
        <v>118</v>
      </c>
      <c r="B20" s="199"/>
      <c r="C20" s="199"/>
      <c r="D20" s="199"/>
      <c r="E20" s="199"/>
      <c r="F20" s="3"/>
      <c r="G20" s="3"/>
      <c r="H20" s="2"/>
    </row>
    <row r="21" spans="1:8" ht="52.5" customHeight="1" x14ac:dyDescent="0.25">
      <c r="A21" s="74" t="s">
        <v>48</v>
      </c>
      <c r="B21" s="75" t="s">
        <v>54</v>
      </c>
      <c r="C21" s="24">
        <v>21.8</v>
      </c>
      <c r="D21" s="75" t="s">
        <v>73</v>
      </c>
      <c r="E21" s="24" t="s">
        <v>74</v>
      </c>
      <c r="F21" s="3"/>
      <c r="G21" s="3"/>
      <c r="H21" s="2"/>
    </row>
    <row r="22" spans="1:8" ht="52.5" customHeight="1" x14ac:dyDescent="0.25">
      <c r="A22" s="12"/>
      <c r="B22" s="18" t="s">
        <v>55</v>
      </c>
      <c r="C22" s="14">
        <v>16.7</v>
      </c>
      <c r="D22" s="102" t="s">
        <v>75</v>
      </c>
      <c r="E22" s="14" t="s">
        <v>76</v>
      </c>
      <c r="F22" s="3"/>
      <c r="G22" s="3"/>
      <c r="H22" s="2"/>
    </row>
    <row r="23" spans="1:8" ht="52.5" customHeight="1" x14ac:dyDescent="0.25">
      <c r="A23" s="32"/>
      <c r="B23" s="18" t="s">
        <v>52</v>
      </c>
      <c r="C23" s="14">
        <v>21.1</v>
      </c>
      <c r="D23" s="102" t="s">
        <v>77</v>
      </c>
      <c r="E23" s="14" t="s">
        <v>78</v>
      </c>
      <c r="F23" s="3"/>
      <c r="G23" s="3"/>
      <c r="H23" s="2"/>
    </row>
    <row r="24" spans="1:8" ht="52.5" customHeight="1" x14ac:dyDescent="0.25">
      <c r="A24" s="32"/>
      <c r="B24" s="18" t="s">
        <v>57</v>
      </c>
      <c r="C24" s="14">
        <v>17.5</v>
      </c>
      <c r="D24" s="102" t="s">
        <v>79</v>
      </c>
      <c r="E24" s="14" t="s">
        <v>80</v>
      </c>
      <c r="F24" s="3"/>
      <c r="G24" s="3"/>
      <c r="H24" s="2"/>
    </row>
    <row r="25" spans="1:8" ht="52.5" customHeight="1" x14ac:dyDescent="0.25">
      <c r="A25" s="32"/>
      <c r="B25" s="18" t="s">
        <v>58</v>
      </c>
      <c r="C25" s="14">
        <v>21.6</v>
      </c>
      <c r="D25" s="102" t="s">
        <v>81</v>
      </c>
      <c r="E25" s="14" t="s">
        <v>80</v>
      </c>
      <c r="F25" s="3"/>
      <c r="G25" s="3"/>
      <c r="H25" s="2"/>
    </row>
    <row r="26" spans="1:8" ht="52.5" customHeight="1" x14ac:dyDescent="0.25">
      <c r="A26" s="32"/>
      <c r="B26" s="18" t="s">
        <v>51</v>
      </c>
      <c r="C26" s="14">
        <v>41.1</v>
      </c>
      <c r="D26" s="102" t="s">
        <v>82</v>
      </c>
      <c r="E26" s="14" t="s">
        <v>83</v>
      </c>
      <c r="F26" s="3"/>
      <c r="G26" s="3"/>
      <c r="H26" s="2"/>
    </row>
    <row r="27" spans="1:8" ht="28.5" hidden="1" customHeight="1" thickBot="1" x14ac:dyDescent="0.3">
      <c r="A27" s="63" t="s">
        <v>59</v>
      </c>
      <c r="B27" s="18" t="s">
        <v>60</v>
      </c>
      <c r="C27" s="14">
        <v>21.1</v>
      </c>
      <c r="D27" s="102" t="s">
        <v>84</v>
      </c>
      <c r="E27" s="14" t="s">
        <v>85</v>
      </c>
      <c r="F27" s="3"/>
      <c r="G27" s="3"/>
    </row>
    <row r="28" spans="1:8" ht="27.75" hidden="1" customHeight="1" thickBot="1" x14ac:dyDescent="0.3">
      <c r="A28" s="92" t="s">
        <v>72</v>
      </c>
      <c r="B28" s="34"/>
      <c r="C28" s="93">
        <f>SUM(C21:C27)</f>
        <v>160.89999999999998</v>
      </c>
      <c r="D28" s="97"/>
      <c r="E28" s="94"/>
      <c r="F28" s="3"/>
      <c r="G28" s="3"/>
    </row>
    <row r="29" spans="1:8" ht="42" customHeight="1" x14ac:dyDescent="0.25">
      <c r="A29" s="98"/>
      <c r="B29" s="100" t="s">
        <v>58</v>
      </c>
      <c r="C29" s="99">
        <v>20.2</v>
      </c>
      <c r="D29" s="103" t="s">
        <v>87</v>
      </c>
      <c r="E29" s="25" t="s">
        <v>88</v>
      </c>
      <c r="F29" s="3"/>
      <c r="G29" s="3"/>
    </row>
    <row r="30" spans="1:8" ht="42" customHeight="1" thickBot="1" x14ac:dyDescent="0.3">
      <c r="A30" s="105" t="s">
        <v>59</v>
      </c>
      <c r="B30" s="101" t="s">
        <v>89</v>
      </c>
      <c r="C30" s="96">
        <v>21.1</v>
      </c>
      <c r="D30" s="104" t="s">
        <v>84</v>
      </c>
      <c r="E30" s="95" t="s">
        <v>85</v>
      </c>
      <c r="F30" s="3"/>
      <c r="G30" s="3"/>
    </row>
    <row r="31" spans="1:8" ht="42" customHeight="1" thickBot="1" x14ac:dyDescent="0.3">
      <c r="A31" s="119"/>
      <c r="B31" s="34"/>
      <c r="C31" s="125">
        <f>C21+C22+C23+C24+C25+C26+C29+C30</f>
        <v>181.09999999999997</v>
      </c>
      <c r="D31" s="97"/>
      <c r="E31" s="34"/>
      <c r="F31" s="3"/>
      <c r="G31" s="3"/>
    </row>
    <row r="32" spans="1:8" ht="42" customHeight="1" x14ac:dyDescent="0.3">
      <c r="A32" s="203" t="s">
        <v>101</v>
      </c>
      <c r="B32" s="203"/>
      <c r="C32" s="203"/>
      <c r="D32" s="203"/>
      <c r="E32" s="203"/>
      <c r="F32" s="3"/>
      <c r="G32" s="3"/>
    </row>
    <row r="33" spans="1:7" ht="42" customHeight="1" x14ac:dyDescent="0.25">
      <c r="A33" s="120" t="s">
        <v>102</v>
      </c>
      <c r="B33" s="79" t="s">
        <v>112</v>
      </c>
      <c r="C33" s="121">
        <v>27.3</v>
      </c>
      <c r="D33" s="80"/>
      <c r="E33" s="79"/>
      <c r="F33" s="3"/>
      <c r="G33" s="3"/>
    </row>
    <row r="34" spans="1:7" ht="42" customHeight="1" x14ac:dyDescent="0.25">
      <c r="A34" s="122"/>
      <c r="B34" s="100"/>
      <c r="C34" s="127">
        <f>SUM(C33:C33)</f>
        <v>27.3</v>
      </c>
      <c r="D34" s="103"/>
      <c r="E34" s="100"/>
      <c r="F34" s="3"/>
      <c r="G34" s="3"/>
    </row>
    <row r="35" spans="1:7" ht="42" customHeight="1" x14ac:dyDescent="0.3">
      <c r="A35" s="200" t="s">
        <v>103</v>
      </c>
      <c r="B35" s="200"/>
      <c r="C35" s="200"/>
      <c r="D35" s="200"/>
      <c r="E35" s="200"/>
      <c r="F35" s="3"/>
      <c r="G35" s="3"/>
    </row>
    <row r="36" spans="1:7" ht="42" customHeight="1" x14ac:dyDescent="0.25">
      <c r="A36" s="120" t="s">
        <v>104</v>
      </c>
      <c r="B36" s="79" t="s">
        <v>105</v>
      </c>
      <c r="C36" s="121">
        <v>13.2</v>
      </c>
      <c r="D36" s="126" t="s">
        <v>110</v>
      </c>
      <c r="E36" s="79" t="s">
        <v>109</v>
      </c>
      <c r="F36" s="3"/>
      <c r="G36" s="3"/>
    </row>
    <row r="37" spans="1:7" ht="42" customHeight="1" x14ac:dyDescent="0.25">
      <c r="A37" s="119"/>
      <c r="B37" s="34"/>
      <c r="C37" s="125">
        <f>SUM(C36)</f>
        <v>13.2</v>
      </c>
      <c r="D37" s="97"/>
      <c r="E37" s="34"/>
      <c r="F37" s="3"/>
      <c r="G37" s="3"/>
    </row>
    <row r="38" spans="1:7" ht="44.25" customHeight="1" x14ac:dyDescent="0.25">
      <c r="A38" s="89" t="s">
        <v>86</v>
      </c>
      <c r="B38" s="21"/>
      <c r="C38" s="90">
        <f>C15+C19+C31+C34+C37</f>
        <v>441.59999999999997</v>
      </c>
      <c r="D38" s="21"/>
      <c r="E38" s="21"/>
      <c r="F38" s="3"/>
      <c r="G38" s="3"/>
    </row>
    <row r="39" spans="1:7" ht="18" x14ac:dyDescent="0.25">
      <c r="A39" s="21"/>
      <c r="B39" s="21"/>
      <c r="C39" s="21"/>
      <c r="D39" s="3"/>
      <c r="E39" s="3"/>
      <c r="F39" s="3"/>
      <c r="G39" s="3"/>
    </row>
    <row r="40" spans="1:7" ht="18" x14ac:dyDescent="0.25">
      <c r="A40" s="21"/>
      <c r="B40" s="21"/>
      <c r="C40" s="21"/>
      <c r="D40" s="3"/>
      <c r="E40" s="3"/>
      <c r="F40" s="3"/>
      <c r="G40" s="3"/>
    </row>
    <row r="41" spans="1:7" ht="18" x14ac:dyDescent="0.25">
      <c r="A41" s="21"/>
      <c r="B41" s="21"/>
      <c r="C41" s="21"/>
      <c r="D41" s="3"/>
      <c r="E41" s="3"/>
      <c r="F41" s="3"/>
      <c r="G41" s="3"/>
    </row>
    <row r="42" spans="1:7" ht="18" x14ac:dyDescent="0.25">
      <c r="A42" s="21"/>
      <c r="B42" s="21"/>
      <c r="C42" s="21"/>
      <c r="D42" s="3"/>
      <c r="E42" s="3"/>
      <c r="F42" s="3"/>
      <c r="G42" s="3"/>
    </row>
    <row r="43" spans="1:7" ht="18" x14ac:dyDescent="0.25">
      <c r="A43" s="21"/>
      <c r="B43" s="21"/>
      <c r="C43" s="21"/>
      <c r="D43" s="3"/>
      <c r="E43" s="3"/>
      <c r="F43" s="3"/>
      <c r="G43" s="3"/>
    </row>
    <row r="44" spans="1:7" ht="18" x14ac:dyDescent="0.25">
      <c r="A44" s="3"/>
      <c r="B44" s="3"/>
      <c r="C44" s="3"/>
      <c r="D44" s="3"/>
      <c r="E44" s="3"/>
      <c r="F44" s="3"/>
      <c r="G44" s="3"/>
    </row>
    <row r="45" spans="1:7" ht="18" x14ac:dyDescent="0.25">
      <c r="A45" s="3"/>
      <c r="B45" s="3"/>
      <c r="C45" s="3"/>
      <c r="D45" s="3"/>
      <c r="E45" s="3"/>
      <c r="F45" s="3"/>
      <c r="G45" s="3"/>
    </row>
    <row r="46" spans="1:7" ht="18" x14ac:dyDescent="0.25">
      <c r="A46" s="3"/>
      <c r="B46" s="3"/>
      <c r="C46" s="3"/>
      <c r="D46" s="3"/>
      <c r="E46" s="3"/>
      <c r="F46" s="3"/>
      <c r="G46" s="3"/>
    </row>
    <row r="47" spans="1:7" ht="18" x14ac:dyDescent="0.25">
      <c r="A47" s="3"/>
      <c r="B47" s="3"/>
      <c r="C47" s="3"/>
      <c r="D47" s="3"/>
      <c r="E47" s="3"/>
      <c r="F47" s="3"/>
      <c r="G47" s="3"/>
    </row>
    <row r="48" spans="1:7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</sheetData>
  <mergeCells count="7">
    <mergeCell ref="A35:E35"/>
    <mergeCell ref="A1:E1"/>
    <mergeCell ref="A2:E2"/>
    <mergeCell ref="A5:E5"/>
    <mergeCell ref="A16:E16"/>
    <mergeCell ref="A20:E20"/>
    <mergeCell ref="A32:E32"/>
  </mergeCells>
  <pageMargins left="0.51181102362204722" right="0.35433070866141736" top="0.47244094488188981" bottom="0.59055118110236227" header="0.19685039370078741" footer="0.51181102362204722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view="pageBreakPreview" topLeftCell="A15" zoomScale="75" zoomScaleSheetLayoutView="75" workbookViewId="0">
      <selection activeCell="C12" sqref="C12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17.5703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120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7.75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57.7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7.75" customHeight="1" x14ac:dyDescent="0.25">
      <c r="A8" s="108"/>
      <c r="B8" s="79" t="s">
        <v>106</v>
      </c>
      <c r="C8" s="109">
        <v>71.8</v>
      </c>
      <c r="D8" s="124" t="s">
        <v>107</v>
      </c>
      <c r="E8" s="79" t="s">
        <v>108</v>
      </c>
      <c r="F8" s="3"/>
      <c r="G8" s="3"/>
      <c r="H8" s="2"/>
    </row>
    <row r="9" spans="1:8" ht="55.5" customHeight="1" x14ac:dyDescent="0.25">
      <c r="A9" s="110" t="s">
        <v>47</v>
      </c>
      <c r="B9" s="79" t="s">
        <v>46</v>
      </c>
      <c r="C9" s="79">
        <v>50.5</v>
      </c>
      <c r="D9" s="80" t="s">
        <v>68</v>
      </c>
      <c r="E9" s="79" t="s">
        <v>69</v>
      </c>
      <c r="F9" s="3"/>
      <c r="G9" s="3"/>
      <c r="H9" s="2"/>
    </row>
    <row r="10" spans="1:8" ht="25.5" hidden="1" customHeight="1" thickBot="1" x14ac:dyDescent="0.3">
      <c r="A10" s="111"/>
      <c r="B10" s="79"/>
      <c r="C10" s="81">
        <f>SUM(C6:C9)</f>
        <v>203.5</v>
      </c>
      <c r="D10" s="109"/>
      <c r="E10" s="79"/>
      <c r="F10" s="3"/>
      <c r="G10" s="3"/>
      <c r="H10" s="2"/>
    </row>
    <row r="11" spans="1:8" ht="33" hidden="1" customHeight="1" thickBot="1" x14ac:dyDescent="0.3">
      <c r="A11" s="112" t="s">
        <v>40</v>
      </c>
      <c r="B11" s="113"/>
      <c r="C11" s="114"/>
      <c r="D11" s="114"/>
      <c r="E11" s="114"/>
      <c r="F11" s="3"/>
      <c r="G11" s="3"/>
      <c r="H11" s="2"/>
    </row>
    <row r="12" spans="1:8" ht="51.75" customHeight="1" x14ac:dyDescent="0.25">
      <c r="A12" s="112"/>
      <c r="B12" s="115" t="s">
        <v>97</v>
      </c>
      <c r="C12" s="109">
        <v>10.9</v>
      </c>
      <c r="D12" s="114" t="s">
        <v>93</v>
      </c>
      <c r="E12" s="109" t="s">
        <v>95</v>
      </c>
      <c r="F12" s="3"/>
      <c r="G12" s="3"/>
      <c r="H12" s="2"/>
    </row>
    <row r="13" spans="1:8" ht="51.75" customHeight="1" x14ac:dyDescent="0.25">
      <c r="A13" s="112"/>
      <c r="B13" s="115" t="s">
        <v>98</v>
      </c>
      <c r="C13" s="109">
        <v>18.600000000000001</v>
      </c>
      <c r="D13" s="118" t="s">
        <v>99</v>
      </c>
      <c r="E13" s="109" t="s">
        <v>100</v>
      </c>
      <c r="F13" s="3"/>
      <c r="G13" s="3"/>
      <c r="H13" s="2"/>
    </row>
    <row r="14" spans="1:8" ht="33" customHeight="1" thickBot="1" x14ac:dyDescent="0.3">
      <c r="A14" s="112"/>
      <c r="B14" s="113"/>
      <c r="C14" s="117">
        <f>C6+C7+C9+C12+C13</f>
        <v>161.19999999999999</v>
      </c>
      <c r="D14" s="114"/>
      <c r="E14" s="114"/>
      <c r="F14" s="3"/>
      <c r="G14" s="3"/>
      <c r="H14" s="2"/>
    </row>
    <row r="15" spans="1:8" ht="57" customHeight="1" thickBot="1" x14ac:dyDescent="0.35">
      <c r="A15" s="199" t="s">
        <v>118</v>
      </c>
      <c r="B15" s="199"/>
      <c r="C15" s="199"/>
      <c r="D15" s="199"/>
      <c r="E15" s="199"/>
      <c r="F15" s="3"/>
      <c r="G15" s="3"/>
      <c r="H15" s="2"/>
    </row>
    <row r="16" spans="1:8" ht="52.5" customHeight="1" x14ac:dyDescent="0.25">
      <c r="A16" s="74" t="s">
        <v>48</v>
      </c>
      <c r="B16" s="75" t="s">
        <v>54</v>
      </c>
      <c r="C16" s="24">
        <v>21.8</v>
      </c>
      <c r="D16" s="75" t="s">
        <v>73</v>
      </c>
      <c r="E16" s="24" t="s">
        <v>74</v>
      </c>
      <c r="F16" s="3"/>
      <c r="G16" s="3"/>
      <c r="H16" s="2"/>
    </row>
    <row r="17" spans="1:8" ht="52.5" customHeight="1" x14ac:dyDescent="0.25">
      <c r="A17" s="12"/>
      <c r="B17" s="18" t="s">
        <v>55</v>
      </c>
      <c r="C17" s="14">
        <v>16.7</v>
      </c>
      <c r="D17" s="102" t="s">
        <v>75</v>
      </c>
      <c r="E17" s="14" t="s">
        <v>76</v>
      </c>
      <c r="F17" s="3"/>
      <c r="G17" s="3"/>
      <c r="H17" s="2"/>
    </row>
    <row r="18" spans="1:8" ht="52.5" customHeight="1" x14ac:dyDescent="0.25">
      <c r="A18" s="32"/>
      <c r="B18" s="18" t="s">
        <v>52</v>
      </c>
      <c r="C18" s="14">
        <v>21.1</v>
      </c>
      <c r="D18" s="102" t="s">
        <v>77</v>
      </c>
      <c r="E18" s="14" t="s">
        <v>78</v>
      </c>
      <c r="F18" s="3"/>
      <c r="G18" s="3"/>
      <c r="H18" s="2"/>
    </row>
    <row r="19" spans="1:8" ht="52.5" customHeight="1" x14ac:dyDescent="0.25">
      <c r="A19" s="32"/>
      <c r="B19" s="18" t="s">
        <v>57</v>
      </c>
      <c r="C19" s="14">
        <v>17.5</v>
      </c>
      <c r="D19" s="102" t="s">
        <v>79</v>
      </c>
      <c r="E19" s="14" t="s">
        <v>80</v>
      </c>
      <c r="F19" s="3"/>
      <c r="G19" s="3"/>
      <c r="H19" s="2"/>
    </row>
    <row r="20" spans="1:8" ht="52.5" customHeight="1" x14ac:dyDescent="0.25">
      <c r="A20" s="32"/>
      <c r="B20" s="18" t="s">
        <v>58</v>
      </c>
      <c r="C20" s="14">
        <v>21.6</v>
      </c>
      <c r="D20" s="102" t="s">
        <v>81</v>
      </c>
      <c r="E20" s="14" t="s">
        <v>80</v>
      </c>
      <c r="F20" s="3"/>
      <c r="G20" s="3"/>
      <c r="H20" s="2"/>
    </row>
    <row r="21" spans="1:8" ht="52.5" customHeight="1" x14ac:dyDescent="0.25">
      <c r="A21" s="32"/>
      <c r="B21" s="18" t="s">
        <v>51</v>
      </c>
      <c r="C21" s="14">
        <v>41.1</v>
      </c>
      <c r="D21" s="102" t="s">
        <v>82</v>
      </c>
      <c r="E21" s="14" t="s">
        <v>83</v>
      </c>
      <c r="F21" s="3"/>
      <c r="G21" s="3"/>
      <c r="H21" s="2"/>
    </row>
    <row r="22" spans="1:8" ht="28.5" hidden="1" customHeight="1" thickBot="1" x14ac:dyDescent="0.3">
      <c r="A22" s="63" t="s">
        <v>59</v>
      </c>
      <c r="B22" s="18" t="s">
        <v>60</v>
      </c>
      <c r="C22" s="14">
        <v>21.1</v>
      </c>
      <c r="D22" s="102" t="s">
        <v>84</v>
      </c>
      <c r="E22" s="14" t="s">
        <v>85</v>
      </c>
      <c r="F22" s="3"/>
      <c r="G22" s="3"/>
    </row>
    <row r="23" spans="1:8" ht="27.75" hidden="1" customHeight="1" thickBot="1" x14ac:dyDescent="0.3">
      <c r="A23" s="92" t="s">
        <v>72</v>
      </c>
      <c r="B23" s="34"/>
      <c r="C23" s="93">
        <f>SUM(C16:C22)</f>
        <v>160.89999999999998</v>
      </c>
      <c r="D23" s="97"/>
      <c r="E23" s="94"/>
      <c r="F23" s="3"/>
      <c r="G23" s="3"/>
    </row>
    <row r="24" spans="1:8" ht="42" customHeight="1" x14ac:dyDescent="0.25">
      <c r="A24" s="98"/>
      <c r="B24" s="100" t="s">
        <v>121</v>
      </c>
      <c r="C24" s="99">
        <v>20.2</v>
      </c>
      <c r="D24" s="103" t="s">
        <v>87</v>
      </c>
      <c r="E24" s="25" t="s">
        <v>88</v>
      </c>
      <c r="F24" s="3"/>
      <c r="G24" s="3"/>
    </row>
    <row r="25" spans="1:8" ht="42" customHeight="1" thickBot="1" x14ac:dyDescent="0.3">
      <c r="A25" s="105" t="s">
        <v>59</v>
      </c>
      <c r="B25" s="101" t="s">
        <v>89</v>
      </c>
      <c r="C25" s="96">
        <v>21.1</v>
      </c>
      <c r="D25" s="104" t="s">
        <v>84</v>
      </c>
      <c r="E25" s="95" t="s">
        <v>85</v>
      </c>
      <c r="F25" s="3"/>
      <c r="G25" s="3"/>
    </row>
    <row r="26" spans="1:8" ht="42" customHeight="1" thickBot="1" x14ac:dyDescent="0.3">
      <c r="A26" s="119"/>
      <c r="B26" s="34"/>
      <c r="C26" s="125">
        <f>C16+C17+C18+C19+C20+C21+C24+C25</f>
        <v>181.09999999999997</v>
      </c>
      <c r="D26" s="97"/>
      <c r="E26" s="34"/>
      <c r="F26" s="3"/>
      <c r="G26" s="3"/>
    </row>
    <row r="27" spans="1:8" ht="42" customHeight="1" x14ac:dyDescent="0.3">
      <c r="A27" s="203" t="s">
        <v>101</v>
      </c>
      <c r="B27" s="203"/>
      <c r="C27" s="203"/>
      <c r="D27" s="203"/>
      <c r="E27" s="203"/>
      <c r="F27" s="3"/>
      <c r="G27" s="3"/>
    </row>
    <row r="28" spans="1:8" ht="42" customHeight="1" x14ac:dyDescent="0.25">
      <c r="A28" s="120" t="s">
        <v>102</v>
      </c>
      <c r="B28" s="79" t="s">
        <v>112</v>
      </c>
      <c r="C28" s="121">
        <v>27.3</v>
      </c>
      <c r="D28" s="80"/>
      <c r="E28" s="79"/>
      <c r="F28" s="3"/>
      <c r="G28" s="3"/>
    </row>
    <row r="29" spans="1:8" ht="42" customHeight="1" x14ac:dyDescent="0.25">
      <c r="A29" s="122"/>
      <c r="B29" s="100"/>
      <c r="C29" s="127">
        <f>SUM(C28:C28)</f>
        <v>27.3</v>
      </c>
      <c r="D29" s="103"/>
      <c r="E29" s="100"/>
      <c r="F29" s="3"/>
      <c r="G29" s="3"/>
    </row>
    <row r="30" spans="1:8" ht="42" customHeight="1" x14ac:dyDescent="0.3">
      <c r="A30" s="200" t="s">
        <v>103</v>
      </c>
      <c r="B30" s="200"/>
      <c r="C30" s="200"/>
      <c r="D30" s="200"/>
      <c r="E30" s="200"/>
      <c r="F30" s="3"/>
      <c r="G30" s="3"/>
    </row>
    <row r="31" spans="1:8" ht="42" customHeight="1" x14ac:dyDescent="0.25">
      <c r="A31" s="120" t="s">
        <v>104</v>
      </c>
      <c r="B31" s="79" t="s">
        <v>105</v>
      </c>
      <c r="C31" s="121">
        <v>13.2</v>
      </c>
      <c r="D31" s="126" t="s">
        <v>110</v>
      </c>
      <c r="E31" s="79" t="s">
        <v>109</v>
      </c>
      <c r="F31" s="3"/>
      <c r="G31" s="3"/>
    </row>
    <row r="32" spans="1:8" ht="42" customHeight="1" x14ac:dyDescent="0.25">
      <c r="A32" s="119"/>
      <c r="B32" s="34"/>
      <c r="C32" s="125">
        <f>SUM(C31)</f>
        <v>13.2</v>
      </c>
      <c r="D32" s="97"/>
      <c r="E32" s="34"/>
      <c r="F32" s="3"/>
      <c r="G32" s="3"/>
    </row>
    <row r="33" spans="1:7" ht="44.25" customHeight="1" x14ac:dyDescent="0.25">
      <c r="A33" s="89" t="s">
        <v>86</v>
      </c>
      <c r="B33" s="21"/>
      <c r="C33" s="90">
        <f>C14+C26+C29+C32</f>
        <v>382.79999999999995</v>
      </c>
      <c r="D33" s="21"/>
      <c r="E33" s="21"/>
      <c r="F33" s="3"/>
      <c r="G33" s="3"/>
    </row>
    <row r="34" spans="1:7" ht="18" x14ac:dyDescent="0.25">
      <c r="A34" s="21"/>
      <c r="B34" s="21"/>
      <c r="C34" s="21"/>
      <c r="D34" s="3"/>
      <c r="E34" s="3"/>
      <c r="F34" s="3"/>
      <c r="G34" s="3"/>
    </row>
    <row r="35" spans="1:7" ht="18" x14ac:dyDescent="0.25">
      <c r="A35" s="21"/>
      <c r="B35" s="21"/>
      <c r="C35" s="21"/>
      <c r="D35" s="3"/>
      <c r="E35" s="3"/>
      <c r="F35" s="3"/>
      <c r="G35" s="3"/>
    </row>
    <row r="36" spans="1:7" ht="18" x14ac:dyDescent="0.25">
      <c r="A36" s="21"/>
      <c r="B36" s="21"/>
      <c r="C36" s="21"/>
      <c r="D36" s="3"/>
      <c r="E36" s="3"/>
      <c r="F36" s="3"/>
      <c r="G36" s="3"/>
    </row>
    <row r="37" spans="1:7" ht="18" x14ac:dyDescent="0.25">
      <c r="A37" s="21"/>
      <c r="B37" s="21"/>
      <c r="C37" s="21"/>
      <c r="D37" s="3"/>
      <c r="E37" s="3"/>
      <c r="F37" s="3"/>
      <c r="G37" s="3"/>
    </row>
    <row r="38" spans="1:7" ht="18" x14ac:dyDescent="0.25">
      <c r="A38" s="21"/>
      <c r="B38" s="21"/>
      <c r="C38" s="21"/>
      <c r="D38" s="3"/>
      <c r="E38" s="3"/>
      <c r="F38" s="3"/>
      <c r="G38" s="3"/>
    </row>
    <row r="39" spans="1:7" ht="18" x14ac:dyDescent="0.25">
      <c r="A39" s="3"/>
      <c r="B39" s="3"/>
      <c r="C39" s="3"/>
      <c r="D39" s="3"/>
      <c r="E39" s="3"/>
      <c r="F39" s="3"/>
      <c r="G39" s="3"/>
    </row>
    <row r="40" spans="1:7" ht="18" x14ac:dyDescent="0.25">
      <c r="A40" s="3"/>
      <c r="B40" s="3"/>
      <c r="C40" s="3"/>
      <c r="D40" s="3"/>
      <c r="E40" s="3"/>
      <c r="F40" s="3"/>
      <c r="G40" s="3"/>
    </row>
    <row r="41" spans="1:7" ht="18" x14ac:dyDescent="0.25">
      <c r="A41" s="3"/>
      <c r="B41" s="3"/>
      <c r="C41" s="3"/>
      <c r="D41" s="3"/>
      <c r="E41" s="3"/>
      <c r="F41" s="3"/>
      <c r="G41" s="3"/>
    </row>
    <row r="42" spans="1:7" ht="18" x14ac:dyDescent="0.25">
      <c r="A42" s="3"/>
      <c r="B42" s="3"/>
      <c r="C42" s="3"/>
      <c r="D42" s="3"/>
      <c r="E42" s="3"/>
      <c r="F42" s="3"/>
      <c r="G42" s="3"/>
    </row>
    <row r="43" spans="1:7" ht="18" x14ac:dyDescent="0.25">
      <c r="A43" s="3"/>
      <c r="B43" s="3"/>
      <c r="C43" s="3"/>
      <c r="D43" s="3"/>
      <c r="E43" s="3"/>
      <c r="F43" s="3"/>
      <c r="G43" s="3"/>
    </row>
    <row r="44" spans="1:7" ht="18" x14ac:dyDescent="0.25">
      <c r="A44" s="3"/>
      <c r="B44" s="3"/>
      <c r="C44" s="3"/>
      <c r="D44" s="3"/>
      <c r="E44" s="3"/>
      <c r="F44" s="3"/>
      <c r="G44" s="3"/>
    </row>
    <row r="45" spans="1:7" ht="18" x14ac:dyDescent="0.25">
      <c r="A45" s="3"/>
      <c r="B45" s="3"/>
      <c r="C45" s="3"/>
      <c r="D45" s="3"/>
      <c r="E45" s="3"/>
      <c r="F45" s="3"/>
      <c r="G45" s="3"/>
    </row>
    <row r="46" spans="1:7" ht="18" x14ac:dyDescent="0.25">
      <c r="A46" s="3"/>
      <c r="B46" s="3"/>
      <c r="C46" s="3"/>
      <c r="D46" s="3"/>
      <c r="E46" s="3"/>
      <c r="F46" s="3"/>
      <c r="G46" s="3"/>
    </row>
    <row r="47" spans="1:7" ht="18" x14ac:dyDescent="0.25">
      <c r="A47" s="3"/>
      <c r="B47" s="3"/>
      <c r="C47" s="3"/>
      <c r="D47" s="3"/>
      <c r="E47" s="3"/>
      <c r="F47" s="3"/>
      <c r="G47" s="3"/>
    </row>
    <row r="48" spans="1:7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</sheetData>
  <mergeCells count="6">
    <mergeCell ref="A30:E30"/>
    <mergeCell ref="A1:E1"/>
    <mergeCell ref="A2:E2"/>
    <mergeCell ref="A5:E5"/>
    <mergeCell ref="A15:E15"/>
    <mergeCell ref="A27:E27"/>
  </mergeCells>
  <pageMargins left="0.51181102362204722" right="0.35433070866141736" top="0.47244094488188981" bottom="0.59055118110236227" header="0.19685039370078741" footer="0.51181102362204722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view="pageBreakPreview" topLeftCell="A25" zoomScale="75" zoomScaleSheetLayoutView="75" workbookViewId="0">
      <selection activeCell="G7" sqref="G7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17.5703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145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7.75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57.7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7.75" customHeight="1" x14ac:dyDescent="0.25">
      <c r="A8" s="108"/>
      <c r="B8" s="79" t="s">
        <v>106</v>
      </c>
      <c r="C8" s="109">
        <v>71.8</v>
      </c>
      <c r="D8" s="129" t="s">
        <v>107</v>
      </c>
      <c r="E8" s="79" t="s">
        <v>108</v>
      </c>
      <c r="F8" s="3"/>
      <c r="G8" s="3"/>
      <c r="H8" s="2"/>
    </row>
    <row r="9" spans="1:8" ht="57.75" customHeight="1" x14ac:dyDescent="0.25">
      <c r="A9" s="108"/>
      <c r="B9" s="79" t="s">
        <v>124</v>
      </c>
      <c r="C9" s="134">
        <v>31.7</v>
      </c>
      <c r="D9" s="129" t="s">
        <v>123</v>
      </c>
      <c r="E9" s="79" t="s">
        <v>122</v>
      </c>
      <c r="F9" s="3"/>
      <c r="G9" s="3"/>
      <c r="H9" s="2"/>
    </row>
    <row r="10" spans="1:8" ht="57.75" customHeight="1" x14ac:dyDescent="0.25">
      <c r="A10" s="108"/>
      <c r="B10" s="79" t="s">
        <v>125</v>
      </c>
      <c r="C10" s="109">
        <v>49.3</v>
      </c>
      <c r="D10" s="129" t="s">
        <v>126</v>
      </c>
      <c r="E10" s="79" t="s">
        <v>127</v>
      </c>
      <c r="F10" s="3"/>
      <c r="G10" s="3"/>
      <c r="H10" s="2"/>
    </row>
    <row r="11" spans="1:8" ht="57.75" customHeight="1" x14ac:dyDescent="0.25">
      <c r="A11" s="108"/>
      <c r="B11" s="79" t="s">
        <v>140</v>
      </c>
      <c r="C11" s="109">
        <v>48.8</v>
      </c>
      <c r="D11" s="129" t="s">
        <v>141</v>
      </c>
      <c r="E11" s="79" t="s">
        <v>127</v>
      </c>
      <c r="F11" s="3"/>
      <c r="G11" s="3"/>
      <c r="H11" s="2"/>
    </row>
    <row r="12" spans="1:8" ht="57.75" customHeight="1" x14ac:dyDescent="0.25">
      <c r="A12" s="108"/>
      <c r="B12" s="79" t="s">
        <v>144</v>
      </c>
      <c r="C12" s="109">
        <v>49.8</v>
      </c>
      <c r="D12" s="129" t="s">
        <v>142</v>
      </c>
      <c r="E12" s="79" t="s">
        <v>143</v>
      </c>
      <c r="F12" s="3"/>
      <c r="G12" s="3"/>
      <c r="H12" s="2"/>
    </row>
    <row r="13" spans="1:8" ht="55.5" customHeight="1" x14ac:dyDescent="0.25">
      <c r="A13" s="110" t="s">
        <v>47</v>
      </c>
      <c r="B13" s="79" t="s">
        <v>46</v>
      </c>
      <c r="C13" s="79">
        <v>50.5</v>
      </c>
      <c r="D13" s="80" t="s">
        <v>68</v>
      </c>
      <c r="E13" s="79" t="s">
        <v>69</v>
      </c>
      <c r="F13" s="3"/>
      <c r="G13" s="3"/>
      <c r="H13" s="2"/>
    </row>
    <row r="14" spans="1:8" ht="25.5" hidden="1" customHeight="1" thickBot="1" x14ac:dyDescent="0.3">
      <c r="A14" s="111"/>
      <c r="B14" s="79"/>
      <c r="C14" s="81">
        <f>SUM(C6:C13)</f>
        <v>383.1</v>
      </c>
      <c r="D14" s="109"/>
      <c r="E14" s="79"/>
      <c r="F14" s="3"/>
      <c r="G14" s="3"/>
      <c r="H14" s="2"/>
    </row>
    <row r="15" spans="1:8" ht="33" hidden="1" customHeight="1" thickBot="1" x14ac:dyDescent="0.3">
      <c r="A15" s="112" t="s">
        <v>40</v>
      </c>
      <c r="B15" s="113"/>
      <c r="C15" s="114"/>
      <c r="D15" s="114"/>
      <c r="E15" s="114"/>
      <c r="F15" s="3"/>
      <c r="G15" s="3"/>
      <c r="H15" s="2"/>
    </row>
    <row r="16" spans="1:8" ht="51.75" customHeight="1" x14ac:dyDescent="0.25">
      <c r="A16" s="112"/>
      <c r="B16" s="115" t="s">
        <v>98</v>
      </c>
      <c r="C16" s="109">
        <v>18.600000000000001</v>
      </c>
      <c r="D16" s="128" t="s">
        <v>99</v>
      </c>
      <c r="E16" s="109" t="s">
        <v>100</v>
      </c>
      <c r="F16" s="3"/>
      <c r="G16" s="3"/>
      <c r="H16" s="2"/>
    </row>
    <row r="17" spans="1:8" ht="33" customHeight="1" x14ac:dyDescent="0.25">
      <c r="A17" s="112"/>
      <c r="B17" s="113"/>
      <c r="C17" s="117">
        <f>C6+C7+C8+C9+C10+C11+C12+C13+C16</f>
        <v>401.70000000000005</v>
      </c>
      <c r="D17" s="114"/>
      <c r="E17" s="114"/>
      <c r="F17" s="3"/>
      <c r="G17" s="3"/>
      <c r="H17" s="2"/>
    </row>
    <row r="18" spans="1:8" ht="33" customHeight="1" x14ac:dyDescent="0.35">
      <c r="A18" s="204" t="s">
        <v>128</v>
      </c>
      <c r="B18" s="205"/>
      <c r="C18" s="205"/>
      <c r="D18" s="205"/>
      <c r="E18" s="205"/>
      <c r="F18" s="3"/>
      <c r="G18" s="3"/>
      <c r="H18" s="2"/>
    </row>
    <row r="19" spans="1:8" ht="33" customHeight="1" x14ac:dyDescent="0.25">
      <c r="A19" s="117" t="s">
        <v>47</v>
      </c>
      <c r="B19" s="115" t="s">
        <v>129</v>
      </c>
      <c r="C19" s="121">
        <v>31.8</v>
      </c>
      <c r="D19" s="114" t="s">
        <v>130</v>
      </c>
      <c r="E19" s="109" t="s">
        <v>131</v>
      </c>
      <c r="F19" s="3"/>
      <c r="G19" s="3"/>
      <c r="H19" s="2"/>
    </row>
    <row r="20" spans="1:8" ht="39.75" customHeight="1" x14ac:dyDescent="0.25">
      <c r="A20" s="112"/>
      <c r="B20" s="132" t="s">
        <v>139</v>
      </c>
      <c r="C20" s="121">
        <v>18.12</v>
      </c>
      <c r="D20" s="114" t="s">
        <v>135</v>
      </c>
      <c r="E20" s="109" t="s">
        <v>132</v>
      </c>
      <c r="F20" s="3"/>
      <c r="G20" s="3"/>
      <c r="H20" s="2"/>
    </row>
    <row r="21" spans="1:8" ht="35.25" customHeight="1" x14ac:dyDescent="0.25">
      <c r="A21" s="112"/>
      <c r="B21" s="132" t="s">
        <v>138</v>
      </c>
      <c r="C21" s="121">
        <v>11.18</v>
      </c>
      <c r="D21" s="114" t="s">
        <v>135</v>
      </c>
      <c r="E21" s="109" t="s">
        <v>132</v>
      </c>
      <c r="F21" s="3"/>
      <c r="G21" s="3"/>
      <c r="H21" s="2"/>
    </row>
    <row r="22" spans="1:8" ht="39" customHeight="1" x14ac:dyDescent="0.25">
      <c r="A22" s="117" t="s">
        <v>133</v>
      </c>
      <c r="B22" s="115" t="s">
        <v>134</v>
      </c>
      <c r="C22" s="121">
        <v>32.5</v>
      </c>
      <c r="D22" s="114" t="s">
        <v>135</v>
      </c>
      <c r="E22" s="109" t="s">
        <v>132</v>
      </c>
      <c r="F22" s="3"/>
      <c r="G22" s="3"/>
      <c r="H22" s="2"/>
    </row>
    <row r="23" spans="1:8" ht="33" customHeight="1" thickBot="1" x14ac:dyDescent="0.3">
      <c r="A23" s="130"/>
      <c r="B23" s="131"/>
      <c r="C23" s="125">
        <f>SUM(C19:C22)</f>
        <v>93.6</v>
      </c>
      <c r="D23" s="19"/>
      <c r="E23" s="19"/>
      <c r="F23" s="3"/>
      <c r="G23" s="3"/>
      <c r="H23" s="2"/>
    </row>
    <row r="24" spans="1:8" ht="57" customHeight="1" thickBot="1" x14ac:dyDescent="0.35">
      <c r="A24" s="199" t="s">
        <v>118</v>
      </c>
      <c r="B24" s="199"/>
      <c r="C24" s="199"/>
      <c r="D24" s="199"/>
      <c r="E24" s="199"/>
      <c r="F24" s="3"/>
      <c r="G24" s="3"/>
      <c r="H24" s="2"/>
    </row>
    <row r="25" spans="1:8" ht="52.5" customHeight="1" x14ac:dyDescent="0.25">
      <c r="A25" s="74" t="s">
        <v>48</v>
      </c>
      <c r="B25" s="75" t="s">
        <v>54</v>
      </c>
      <c r="C25" s="24">
        <v>21.8</v>
      </c>
      <c r="D25" s="75" t="s">
        <v>73</v>
      </c>
      <c r="E25" s="24" t="s">
        <v>74</v>
      </c>
      <c r="F25" s="3"/>
      <c r="G25" s="3"/>
      <c r="H25" s="2"/>
    </row>
    <row r="26" spans="1:8" ht="52.5" customHeight="1" x14ac:dyDescent="0.25">
      <c r="A26" s="12"/>
      <c r="B26" s="18" t="s">
        <v>55</v>
      </c>
      <c r="C26" s="14">
        <v>16.7</v>
      </c>
      <c r="D26" s="102" t="s">
        <v>75</v>
      </c>
      <c r="E26" s="14" t="s">
        <v>76</v>
      </c>
      <c r="F26" s="3"/>
      <c r="G26" s="3"/>
      <c r="H26" s="2"/>
    </row>
    <row r="27" spans="1:8" ht="52.5" customHeight="1" x14ac:dyDescent="0.25">
      <c r="A27" s="32"/>
      <c r="B27" s="18" t="s">
        <v>52</v>
      </c>
      <c r="C27" s="14">
        <v>21.1</v>
      </c>
      <c r="D27" s="102" t="s">
        <v>77</v>
      </c>
      <c r="E27" s="14" t="s">
        <v>78</v>
      </c>
      <c r="F27" s="3"/>
      <c r="G27" s="3"/>
      <c r="H27" s="2"/>
    </row>
    <row r="28" spans="1:8" ht="52.5" customHeight="1" x14ac:dyDescent="0.25">
      <c r="A28" s="32"/>
      <c r="B28" s="18" t="s">
        <v>57</v>
      </c>
      <c r="C28" s="14">
        <v>17.5</v>
      </c>
      <c r="D28" s="102" t="s">
        <v>79</v>
      </c>
      <c r="E28" s="14" t="s">
        <v>80</v>
      </c>
      <c r="F28" s="3"/>
      <c r="G28" s="3"/>
      <c r="H28" s="2"/>
    </row>
    <row r="29" spans="1:8" ht="52.5" customHeight="1" x14ac:dyDescent="0.25">
      <c r="A29" s="32"/>
      <c r="B29" s="18" t="s">
        <v>58</v>
      </c>
      <c r="C29" s="14">
        <v>21.6</v>
      </c>
      <c r="D29" s="102" t="s">
        <v>81</v>
      </c>
      <c r="E29" s="14" t="s">
        <v>80</v>
      </c>
      <c r="F29" s="3"/>
      <c r="G29" s="3"/>
      <c r="H29" s="2"/>
    </row>
    <row r="30" spans="1:8" ht="52.5" customHeight="1" x14ac:dyDescent="0.25">
      <c r="A30" s="32"/>
      <c r="B30" s="18" t="s">
        <v>51</v>
      </c>
      <c r="C30" s="14">
        <v>41.1</v>
      </c>
      <c r="D30" s="102" t="s">
        <v>82</v>
      </c>
      <c r="E30" s="14" t="s">
        <v>83</v>
      </c>
      <c r="F30" s="3"/>
      <c r="G30" s="3"/>
      <c r="H30" s="2"/>
    </row>
    <row r="31" spans="1:8" ht="42" customHeight="1" x14ac:dyDescent="0.25">
      <c r="A31" s="98"/>
      <c r="B31" s="100" t="s">
        <v>136</v>
      </c>
      <c r="C31" s="99">
        <v>18.3</v>
      </c>
      <c r="D31" s="103" t="s">
        <v>137</v>
      </c>
      <c r="E31" s="25" t="s">
        <v>109</v>
      </c>
      <c r="F31" s="3"/>
      <c r="G31" s="3"/>
    </row>
    <row r="32" spans="1:8" ht="42" customHeight="1" x14ac:dyDescent="0.25">
      <c r="A32" s="98"/>
      <c r="B32" s="100" t="s">
        <v>146</v>
      </c>
      <c r="C32" s="99">
        <v>30.4</v>
      </c>
      <c r="D32" s="103" t="s">
        <v>147</v>
      </c>
      <c r="E32" s="25" t="s">
        <v>148</v>
      </c>
      <c r="F32" s="3"/>
      <c r="G32" s="3"/>
    </row>
    <row r="33" spans="1:7" ht="42" customHeight="1" x14ac:dyDescent="0.25">
      <c r="A33" s="98"/>
      <c r="B33" s="100"/>
      <c r="C33" s="136">
        <f>SUM(C25:C32)</f>
        <v>188.5</v>
      </c>
      <c r="D33" s="103"/>
      <c r="E33" s="25"/>
      <c r="F33" s="3"/>
      <c r="G33" s="3"/>
    </row>
    <row r="34" spans="1:7" ht="42" customHeight="1" x14ac:dyDescent="0.25">
      <c r="A34" s="135" t="s">
        <v>59</v>
      </c>
      <c r="B34" s="100" t="s">
        <v>89</v>
      </c>
      <c r="C34" s="99">
        <v>21.1</v>
      </c>
      <c r="D34" s="103" t="s">
        <v>84</v>
      </c>
      <c r="E34" s="25" t="s">
        <v>85</v>
      </c>
      <c r="F34" s="3"/>
      <c r="G34" s="3"/>
    </row>
    <row r="35" spans="1:7" ht="42" customHeight="1" x14ac:dyDescent="0.25">
      <c r="A35" s="120"/>
      <c r="B35" s="79" t="s">
        <v>149</v>
      </c>
      <c r="C35" s="121">
        <v>21.3</v>
      </c>
      <c r="D35" s="103" t="s">
        <v>147</v>
      </c>
      <c r="E35" s="25" t="s">
        <v>148</v>
      </c>
      <c r="F35" s="3"/>
      <c r="G35" s="3"/>
    </row>
    <row r="36" spans="1:7" ht="42" customHeight="1" x14ac:dyDescent="0.25">
      <c r="A36" s="120"/>
      <c r="B36" s="79"/>
      <c r="C36" s="117">
        <f>SUM(C34:C35)</f>
        <v>42.400000000000006</v>
      </c>
      <c r="D36" s="103"/>
      <c r="E36" s="100"/>
      <c r="F36" s="3"/>
      <c r="G36" s="3"/>
    </row>
    <row r="37" spans="1:7" ht="42" customHeight="1" x14ac:dyDescent="0.25">
      <c r="A37" s="120" t="s">
        <v>150</v>
      </c>
      <c r="B37" s="79"/>
      <c r="C37" s="117">
        <f>C36+C33</f>
        <v>230.9</v>
      </c>
      <c r="D37" s="80"/>
      <c r="E37" s="79"/>
      <c r="F37" s="3"/>
      <c r="G37" s="3"/>
    </row>
    <row r="38" spans="1:7" ht="42" customHeight="1" x14ac:dyDescent="0.3">
      <c r="A38" s="206" t="s">
        <v>101</v>
      </c>
      <c r="B38" s="206"/>
      <c r="C38" s="206"/>
      <c r="D38" s="206"/>
      <c r="E38" s="206"/>
      <c r="F38" s="3"/>
      <c r="G38" s="3"/>
    </row>
    <row r="39" spans="1:7" ht="42" customHeight="1" x14ac:dyDescent="0.25">
      <c r="A39" s="120" t="s">
        <v>102</v>
      </c>
      <c r="B39" s="79" t="s">
        <v>112</v>
      </c>
      <c r="C39" s="121">
        <v>27.3</v>
      </c>
      <c r="D39" s="80"/>
      <c r="E39" s="79"/>
      <c r="F39" s="3"/>
      <c r="G39" s="3"/>
    </row>
    <row r="40" spans="1:7" ht="42" customHeight="1" x14ac:dyDescent="0.25">
      <c r="A40" s="122"/>
      <c r="B40" s="100"/>
      <c r="C40" s="127">
        <f>SUM(C39:C39)</f>
        <v>27.3</v>
      </c>
      <c r="D40" s="103"/>
      <c r="E40" s="100"/>
      <c r="F40" s="3"/>
      <c r="G40" s="3"/>
    </row>
    <row r="41" spans="1:7" ht="42" customHeight="1" x14ac:dyDescent="0.3">
      <c r="A41" s="200" t="s">
        <v>103</v>
      </c>
      <c r="B41" s="200"/>
      <c r="C41" s="200"/>
      <c r="D41" s="200"/>
      <c r="E41" s="200"/>
      <c r="F41" s="3"/>
      <c r="G41" s="3"/>
    </row>
    <row r="42" spans="1:7" ht="42" customHeight="1" x14ac:dyDescent="0.25">
      <c r="A42" s="120" t="s">
        <v>104</v>
      </c>
      <c r="B42" s="79" t="s">
        <v>105</v>
      </c>
      <c r="C42" s="121">
        <v>13.2</v>
      </c>
      <c r="D42" s="133" t="s">
        <v>110</v>
      </c>
      <c r="E42" s="79" t="s">
        <v>109</v>
      </c>
      <c r="F42" s="3"/>
      <c r="G42" s="3"/>
    </row>
    <row r="43" spans="1:7" ht="42" customHeight="1" x14ac:dyDescent="0.25">
      <c r="A43" s="119"/>
      <c r="B43" s="34"/>
      <c r="C43" s="125">
        <f>SUM(C42)</f>
        <v>13.2</v>
      </c>
      <c r="D43" s="97"/>
      <c r="E43" s="34"/>
      <c r="F43" s="3"/>
      <c r="G43" s="3"/>
    </row>
    <row r="44" spans="1:7" ht="44.25" customHeight="1" x14ac:dyDescent="0.25">
      <c r="A44" s="89" t="s">
        <v>86</v>
      </c>
      <c r="B44" s="21"/>
      <c r="C44" s="90">
        <f>C17+C37+C40+C43</f>
        <v>673.1</v>
      </c>
      <c r="D44" s="21"/>
      <c r="E44" s="21"/>
      <c r="F44" s="3"/>
      <c r="G44" s="3"/>
    </row>
    <row r="45" spans="1:7" ht="18" x14ac:dyDescent="0.25">
      <c r="A45" s="21"/>
      <c r="B45" s="21"/>
      <c r="C45" s="21"/>
      <c r="D45" s="3"/>
      <c r="E45" s="3"/>
      <c r="F45" s="3"/>
      <c r="G45" s="3"/>
    </row>
    <row r="46" spans="1:7" ht="18" x14ac:dyDescent="0.25">
      <c r="A46" s="21"/>
      <c r="B46" s="21"/>
      <c r="C46" s="21"/>
      <c r="D46" s="3"/>
      <c r="E46" s="3"/>
      <c r="F46" s="3"/>
      <c r="G46" s="3"/>
    </row>
    <row r="47" spans="1:7" ht="18" x14ac:dyDescent="0.25">
      <c r="A47" s="21"/>
      <c r="B47" s="21"/>
      <c r="C47" s="21"/>
      <c r="D47" s="3"/>
      <c r="E47" s="3"/>
      <c r="F47" s="3"/>
      <c r="G47" s="3"/>
    </row>
    <row r="48" spans="1:7" ht="18" x14ac:dyDescent="0.25">
      <c r="A48" s="21"/>
      <c r="B48" s="21"/>
      <c r="C48" s="21"/>
      <c r="D48" s="3"/>
      <c r="E48" s="3"/>
      <c r="F48" s="3"/>
      <c r="G48" s="3"/>
    </row>
    <row r="49" spans="1:7" ht="18" x14ac:dyDescent="0.25">
      <c r="A49" s="21"/>
      <c r="B49" s="21"/>
      <c r="C49" s="21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  <row r="242" spans="1:7" ht="18" x14ac:dyDescent="0.25">
      <c r="A242" s="3"/>
      <c r="B242" s="3"/>
      <c r="C242" s="3"/>
      <c r="D242" s="3"/>
      <c r="E242" s="3"/>
      <c r="F242" s="3"/>
      <c r="G242" s="3"/>
    </row>
  </sheetData>
  <mergeCells count="7">
    <mergeCell ref="A41:E41"/>
    <mergeCell ref="A18:E18"/>
    <mergeCell ref="A1:E1"/>
    <mergeCell ref="A2:E2"/>
    <mergeCell ref="A5:E5"/>
    <mergeCell ref="A24:E24"/>
    <mergeCell ref="A38:E38"/>
  </mergeCells>
  <pageMargins left="0.51181102362204722" right="0.35433070866141736" top="0.47244094488188981" bottom="0.59055118110236227" header="0.19685039370078741" footer="0.51181102362204722"/>
  <pageSetup paperSize="9" scale="4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view="pageBreakPreview" topLeftCell="A17" zoomScale="75" zoomScaleSheetLayoutView="75" workbookViewId="0">
      <selection activeCell="H10" sqref="H10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17.5703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156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7.75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57.7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7.75" customHeight="1" x14ac:dyDescent="0.25">
      <c r="A8" s="108"/>
      <c r="B8" s="79" t="s">
        <v>106</v>
      </c>
      <c r="C8" s="109">
        <v>71.8</v>
      </c>
      <c r="D8" s="129" t="s">
        <v>107</v>
      </c>
      <c r="E8" s="79" t="s">
        <v>108</v>
      </c>
      <c r="F8" s="3"/>
      <c r="G8" s="3"/>
      <c r="H8" s="2"/>
    </row>
    <row r="9" spans="1:8" ht="57.75" customHeight="1" x14ac:dyDescent="0.25">
      <c r="A9" s="108"/>
      <c r="B9" s="79" t="s">
        <v>124</v>
      </c>
      <c r="C9" s="137">
        <v>31.7</v>
      </c>
      <c r="D9" s="129" t="s">
        <v>123</v>
      </c>
      <c r="E9" s="79" t="s">
        <v>122</v>
      </c>
      <c r="F9" s="3"/>
      <c r="G9" s="3"/>
      <c r="H9" s="2"/>
    </row>
    <row r="10" spans="1:8" ht="57.75" customHeight="1" x14ac:dyDescent="0.25">
      <c r="A10" s="108"/>
      <c r="B10" s="79" t="s">
        <v>157</v>
      </c>
      <c r="C10" s="137">
        <v>33.700000000000003</v>
      </c>
      <c r="D10" s="129" t="s">
        <v>158</v>
      </c>
      <c r="E10" s="79" t="s">
        <v>159</v>
      </c>
      <c r="F10" s="3"/>
      <c r="G10" s="3"/>
      <c r="H10" s="2"/>
    </row>
    <row r="11" spans="1:8" ht="55.5" customHeight="1" x14ac:dyDescent="0.25">
      <c r="A11" s="110" t="s">
        <v>47</v>
      </c>
      <c r="B11" s="79" t="s">
        <v>46</v>
      </c>
      <c r="C11" s="79">
        <v>50.5</v>
      </c>
      <c r="D11" s="80" t="s">
        <v>68</v>
      </c>
      <c r="E11" s="79" t="s">
        <v>69</v>
      </c>
      <c r="F11" s="3"/>
      <c r="G11" s="3"/>
      <c r="H11" s="2"/>
    </row>
    <row r="12" spans="1:8" ht="25.5" hidden="1" customHeight="1" thickBot="1" x14ac:dyDescent="0.3">
      <c r="A12" s="111"/>
      <c r="B12" s="79"/>
      <c r="C12" s="81">
        <f>SUM(C6:C11)</f>
        <v>268.89999999999998</v>
      </c>
      <c r="D12" s="109"/>
      <c r="E12" s="79"/>
      <c r="F12" s="3"/>
      <c r="G12" s="3"/>
      <c r="H12" s="2"/>
    </row>
    <row r="13" spans="1:8" ht="33" hidden="1" customHeight="1" thickBot="1" x14ac:dyDescent="0.3">
      <c r="A13" s="112" t="s">
        <v>40</v>
      </c>
      <c r="B13" s="113"/>
      <c r="C13" s="114"/>
      <c r="D13" s="114"/>
      <c r="E13" s="114"/>
      <c r="F13" s="3"/>
      <c r="G13" s="3"/>
      <c r="H13" s="2"/>
    </row>
    <row r="14" spans="1:8" ht="51.75" customHeight="1" x14ac:dyDescent="0.25">
      <c r="A14" s="112"/>
      <c r="B14" s="115" t="s">
        <v>98</v>
      </c>
      <c r="C14" s="109">
        <v>18.600000000000001</v>
      </c>
      <c r="D14" s="128" t="s">
        <v>99</v>
      </c>
      <c r="E14" s="109" t="s">
        <v>100</v>
      </c>
      <c r="F14" s="3"/>
      <c r="G14" s="3"/>
      <c r="H14" s="2"/>
    </row>
    <row r="15" spans="1:8" ht="33" customHeight="1" thickBot="1" x14ac:dyDescent="0.3">
      <c r="A15" s="112"/>
      <c r="B15" s="113"/>
      <c r="C15" s="117">
        <f>C6+C7+C8+C9+C10+C11+C14</f>
        <v>287.5</v>
      </c>
      <c r="D15" s="114"/>
      <c r="E15" s="114"/>
      <c r="F15" s="3"/>
      <c r="G15" s="3"/>
      <c r="H15" s="2"/>
    </row>
    <row r="16" spans="1:8" ht="57" customHeight="1" thickBot="1" x14ac:dyDescent="0.35">
      <c r="A16" s="199" t="s">
        <v>118</v>
      </c>
      <c r="B16" s="199"/>
      <c r="C16" s="199"/>
      <c r="D16" s="199"/>
      <c r="E16" s="199"/>
      <c r="F16" s="3"/>
      <c r="G16" s="3"/>
      <c r="H16" s="2"/>
    </row>
    <row r="17" spans="1:8" ht="52.5" customHeight="1" x14ac:dyDescent="0.25">
      <c r="A17" s="74" t="s">
        <v>48</v>
      </c>
      <c r="B17" s="75" t="s">
        <v>54</v>
      </c>
      <c r="C17" s="24">
        <v>21.8</v>
      </c>
      <c r="D17" s="75" t="s">
        <v>73</v>
      </c>
      <c r="E17" s="24" t="s">
        <v>74</v>
      </c>
      <c r="F17" s="3"/>
      <c r="G17" s="3"/>
      <c r="H17" s="2"/>
    </row>
    <row r="18" spans="1:8" ht="52.5" customHeight="1" x14ac:dyDescent="0.25">
      <c r="A18" s="12"/>
      <c r="B18" s="18" t="s">
        <v>55</v>
      </c>
      <c r="C18" s="14">
        <v>16.7</v>
      </c>
      <c r="D18" s="102" t="s">
        <v>75</v>
      </c>
      <c r="E18" s="14" t="s">
        <v>76</v>
      </c>
      <c r="F18" s="3"/>
      <c r="G18" s="3"/>
      <c r="H18" s="2"/>
    </row>
    <row r="19" spans="1:8" ht="52.5" customHeight="1" x14ac:dyDescent="0.25">
      <c r="A19" s="32"/>
      <c r="B19" s="18" t="s">
        <v>52</v>
      </c>
      <c r="C19" s="14">
        <v>21.1</v>
      </c>
      <c r="D19" s="102" t="s">
        <v>77</v>
      </c>
      <c r="E19" s="14" t="s">
        <v>78</v>
      </c>
      <c r="F19" s="3"/>
      <c r="G19" s="3"/>
      <c r="H19" s="2"/>
    </row>
    <row r="20" spans="1:8" ht="52.5" customHeight="1" x14ac:dyDescent="0.25">
      <c r="A20" s="32"/>
      <c r="B20" s="18" t="s">
        <v>57</v>
      </c>
      <c r="C20" s="14">
        <v>17.5</v>
      </c>
      <c r="D20" s="102" t="s">
        <v>79</v>
      </c>
      <c r="E20" s="14" t="s">
        <v>80</v>
      </c>
      <c r="F20" s="3"/>
      <c r="G20" s="3"/>
      <c r="H20" s="2"/>
    </row>
    <row r="21" spans="1:8" ht="52.5" customHeight="1" x14ac:dyDescent="0.25">
      <c r="A21" s="32"/>
      <c r="B21" s="18" t="s">
        <v>58</v>
      </c>
      <c r="C21" s="14">
        <v>21.6</v>
      </c>
      <c r="D21" s="102" t="s">
        <v>81</v>
      </c>
      <c r="E21" s="14" t="s">
        <v>80</v>
      </c>
      <c r="F21" s="3"/>
      <c r="G21" s="3"/>
      <c r="H21" s="2"/>
    </row>
    <row r="22" spans="1:8" ht="52.5" customHeight="1" x14ac:dyDescent="0.25">
      <c r="A22" s="32"/>
      <c r="B22" s="18" t="s">
        <v>51</v>
      </c>
      <c r="C22" s="14">
        <v>41.1</v>
      </c>
      <c r="D22" s="102" t="s">
        <v>82</v>
      </c>
      <c r="E22" s="14" t="s">
        <v>83</v>
      </c>
      <c r="F22" s="3"/>
      <c r="G22" s="3"/>
      <c r="H22" s="2"/>
    </row>
    <row r="23" spans="1:8" ht="42" customHeight="1" x14ac:dyDescent="0.25">
      <c r="A23" s="98"/>
      <c r="B23" s="100" t="s">
        <v>136</v>
      </c>
      <c r="C23" s="99">
        <v>18.3</v>
      </c>
      <c r="D23" s="103" t="s">
        <v>137</v>
      </c>
      <c r="E23" s="25" t="s">
        <v>109</v>
      </c>
      <c r="F23" s="3"/>
      <c r="G23" s="3"/>
    </row>
    <row r="24" spans="1:8" ht="42" customHeight="1" x14ac:dyDescent="0.25">
      <c r="A24" s="98"/>
      <c r="B24" s="100" t="s">
        <v>146</v>
      </c>
      <c r="C24" s="99">
        <v>30.4</v>
      </c>
      <c r="D24" s="103" t="s">
        <v>147</v>
      </c>
      <c r="E24" s="25" t="s">
        <v>148</v>
      </c>
      <c r="F24" s="3"/>
      <c r="G24" s="3"/>
    </row>
    <row r="25" spans="1:8" ht="42" customHeight="1" x14ac:dyDescent="0.25">
      <c r="A25" s="98"/>
      <c r="B25" s="100"/>
      <c r="C25" s="136">
        <f>SUM(C17:C24)</f>
        <v>188.5</v>
      </c>
      <c r="D25" s="103"/>
      <c r="E25" s="25"/>
      <c r="F25" s="3"/>
      <c r="G25" s="3"/>
    </row>
    <row r="26" spans="1:8" ht="42" customHeight="1" x14ac:dyDescent="0.25">
      <c r="A26" s="135" t="s">
        <v>59</v>
      </c>
      <c r="B26" s="100" t="s">
        <v>89</v>
      </c>
      <c r="C26" s="99">
        <v>21.1</v>
      </c>
      <c r="D26" s="103" t="s">
        <v>84</v>
      </c>
      <c r="E26" s="25" t="s">
        <v>85</v>
      </c>
      <c r="F26" s="3"/>
      <c r="G26" s="3"/>
    </row>
    <row r="27" spans="1:8" ht="42" customHeight="1" x14ac:dyDescent="0.25">
      <c r="A27" s="120"/>
      <c r="B27" s="79" t="s">
        <v>149</v>
      </c>
      <c r="C27" s="121">
        <v>21.3</v>
      </c>
      <c r="D27" s="103" t="s">
        <v>147</v>
      </c>
      <c r="E27" s="25" t="s">
        <v>148</v>
      </c>
      <c r="F27" s="3"/>
      <c r="G27" s="3"/>
    </row>
    <row r="28" spans="1:8" ht="42" customHeight="1" x14ac:dyDescent="0.25">
      <c r="A28" s="120"/>
      <c r="B28" s="79"/>
      <c r="C28" s="117">
        <f>SUM(C26:C27)</f>
        <v>42.400000000000006</v>
      </c>
      <c r="D28" s="103"/>
      <c r="E28" s="100"/>
      <c r="F28" s="3"/>
      <c r="G28" s="3"/>
    </row>
    <row r="29" spans="1:8" ht="42" customHeight="1" x14ac:dyDescent="0.25">
      <c r="A29" s="120" t="s">
        <v>150</v>
      </c>
      <c r="B29" s="79"/>
      <c r="C29" s="117">
        <f>C28+C25</f>
        <v>230.9</v>
      </c>
      <c r="D29" s="80"/>
      <c r="E29" s="79"/>
      <c r="F29" s="3"/>
      <c r="G29" s="3"/>
    </row>
    <row r="30" spans="1:8" ht="42" customHeight="1" x14ac:dyDescent="0.3">
      <c r="A30" s="206" t="s">
        <v>101</v>
      </c>
      <c r="B30" s="206"/>
      <c r="C30" s="206"/>
      <c r="D30" s="206"/>
      <c r="E30" s="206"/>
      <c r="F30" s="3"/>
      <c r="G30" s="3"/>
    </row>
    <row r="31" spans="1:8" ht="42" customHeight="1" x14ac:dyDescent="0.25">
      <c r="A31" s="120" t="s">
        <v>102</v>
      </c>
      <c r="B31" s="79" t="s">
        <v>112</v>
      </c>
      <c r="C31" s="121">
        <v>27.3</v>
      </c>
      <c r="D31" s="80"/>
      <c r="E31" s="79"/>
      <c r="F31" s="3"/>
      <c r="G31" s="3"/>
    </row>
    <row r="32" spans="1:8" ht="42" customHeight="1" x14ac:dyDescent="0.25">
      <c r="A32" s="122"/>
      <c r="B32" s="100"/>
      <c r="C32" s="127">
        <f>SUM(C31:C31)</f>
        <v>27.3</v>
      </c>
      <c r="D32" s="103"/>
      <c r="E32" s="100"/>
      <c r="F32" s="3"/>
      <c r="G32" s="3"/>
    </row>
    <row r="33" spans="1:7" ht="42" customHeight="1" x14ac:dyDescent="0.3">
      <c r="A33" s="200" t="s">
        <v>103</v>
      </c>
      <c r="B33" s="200"/>
      <c r="C33" s="200"/>
      <c r="D33" s="200"/>
      <c r="E33" s="200"/>
      <c r="F33" s="3"/>
      <c r="G33" s="3"/>
    </row>
    <row r="34" spans="1:7" ht="42" customHeight="1" x14ac:dyDescent="0.25">
      <c r="A34" s="120" t="s">
        <v>104</v>
      </c>
      <c r="B34" s="79" t="s">
        <v>105</v>
      </c>
      <c r="C34" s="121">
        <v>13.2</v>
      </c>
      <c r="D34" s="133" t="s">
        <v>110</v>
      </c>
      <c r="E34" s="79" t="s">
        <v>109</v>
      </c>
      <c r="F34" s="3"/>
      <c r="G34" s="3"/>
    </row>
    <row r="35" spans="1:7" ht="42" customHeight="1" x14ac:dyDescent="0.25">
      <c r="A35" s="119"/>
      <c r="B35" s="34"/>
      <c r="C35" s="125">
        <f>SUM(C34)</f>
        <v>13.2</v>
      </c>
      <c r="D35" s="97"/>
      <c r="E35" s="34"/>
      <c r="F35" s="3"/>
      <c r="G35" s="3"/>
    </row>
    <row r="36" spans="1:7" ht="44.25" customHeight="1" x14ac:dyDescent="0.25">
      <c r="A36" s="89" t="s">
        <v>86</v>
      </c>
      <c r="B36" s="21"/>
      <c r="C36" s="90">
        <f>C15+C29+C32+C35</f>
        <v>558.9</v>
      </c>
      <c r="D36" s="21"/>
      <c r="E36" s="21"/>
      <c r="F36" s="3"/>
      <c r="G36" s="3"/>
    </row>
    <row r="37" spans="1:7" ht="18" x14ac:dyDescent="0.25">
      <c r="A37" s="21"/>
      <c r="B37" s="21"/>
      <c r="C37" s="21"/>
      <c r="D37" s="3"/>
      <c r="E37" s="3"/>
      <c r="F37" s="3"/>
      <c r="G37" s="3"/>
    </row>
    <row r="38" spans="1:7" ht="18" x14ac:dyDescent="0.25">
      <c r="A38" s="21"/>
      <c r="B38" s="21"/>
      <c r="C38" s="21"/>
      <c r="D38" s="3"/>
      <c r="E38" s="3"/>
      <c r="F38" s="3"/>
      <c r="G38" s="3"/>
    </row>
    <row r="39" spans="1:7" ht="18" x14ac:dyDescent="0.25">
      <c r="A39" s="21"/>
      <c r="B39" s="21"/>
      <c r="C39" s="21"/>
      <c r="D39" s="3"/>
      <c r="E39" s="3"/>
      <c r="F39" s="3"/>
      <c r="G39" s="3"/>
    </row>
    <row r="40" spans="1:7" ht="18" x14ac:dyDescent="0.25">
      <c r="A40" s="21"/>
      <c r="B40" s="21"/>
      <c r="C40" s="21"/>
      <c r="D40" s="3"/>
      <c r="E40" s="3"/>
      <c r="F40" s="3"/>
      <c r="G40" s="3"/>
    </row>
    <row r="41" spans="1:7" ht="18" x14ac:dyDescent="0.25">
      <c r="A41" s="21"/>
      <c r="B41" s="21"/>
      <c r="C41" s="21"/>
      <c r="D41" s="3"/>
      <c r="E41" s="3"/>
      <c r="F41" s="3"/>
      <c r="G41" s="3"/>
    </row>
    <row r="42" spans="1:7" ht="18" x14ac:dyDescent="0.25">
      <c r="A42" s="3"/>
      <c r="B42" s="3"/>
      <c r="C42" s="3"/>
      <c r="D42" s="3"/>
      <c r="E42" s="3"/>
      <c r="F42" s="3"/>
      <c r="G42" s="3"/>
    </row>
    <row r="43" spans="1:7" ht="18" x14ac:dyDescent="0.25">
      <c r="A43" s="3"/>
      <c r="B43" s="3"/>
      <c r="C43" s="3"/>
      <c r="D43" s="3"/>
      <c r="E43" s="3"/>
      <c r="F43" s="3"/>
      <c r="G43" s="3"/>
    </row>
    <row r="44" spans="1:7" ht="18" x14ac:dyDescent="0.25">
      <c r="A44" s="3"/>
      <c r="B44" s="3"/>
      <c r="C44" s="3"/>
      <c r="D44" s="3"/>
      <c r="E44" s="3"/>
      <c r="F44" s="3"/>
      <c r="G44" s="3"/>
    </row>
    <row r="45" spans="1:7" ht="18" x14ac:dyDescent="0.25">
      <c r="A45" s="3"/>
      <c r="B45" s="3"/>
      <c r="C45" s="3"/>
      <c r="D45" s="3"/>
      <c r="E45" s="3"/>
      <c r="F45" s="3"/>
      <c r="G45" s="3"/>
    </row>
    <row r="46" spans="1:7" ht="18" x14ac:dyDescent="0.25">
      <c r="A46" s="3"/>
      <c r="B46" s="3"/>
      <c r="C46" s="3"/>
      <c r="D46" s="3"/>
      <c r="E46" s="3"/>
      <c r="F46" s="3"/>
      <c r="G46" s="3"/>
    </row>
    <row r="47" spans="1:7" ht="18" x14ac:dyDescent="0.25">
      <c r="A47" s="3"/>
      <c r="B47" s="3"/>
      <c r="C47" s="3"/>
      <c r="D47" s="3"/>
      <c r="E47" s="3"/>
      <c r="F47" s="3"/>
      <c r="G47" s="3"/>
    </row>
    <row r="48" spans="1:7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</sheetData>
  <mergeCells count="6">
    <mergeCell ref="A33:E33"/>
    <mergeCell ref="A1:E1"/>
    <mergeCell ref="A2:E2"/>
    <mergeCell ref="A5:E5"/>
    <mergeCell ref="A16:E16"/>
    <mergeCell ref="A30:E30"/>
  </mergeCells>
  <pageMargins left="0.51181102362204722" right="0.35433070866141736" top="0.47244094488188981" bottom="0.59055118110236227" header="0.19685039370078741" footer="0.51181102362204722"/>
  <pageSetup paperSize="9"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view="pageBreakPreview" topLeftCell="A31" zoomScale="75" zoomScaleSheetLayoutView="75" workbookViewId="0">
      <selection activeCell="B28" sqref="B28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17.5703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151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7.75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57.7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7.75" customHeight="1" x14ac:dyDescent="0.25">
      <c r="A8" s="108"/>
      <c r="B8" s="79" t="s">
        <v>106</v>
      </c>
      <c r="C8" s="109">
        <v>71.8</v>
      </c>
      <c r="D8" s="129" t="s">
        <v>107</v>
      </c>
      <c r="E8" s="79" t="s">
        <v>108</v>
      </c>
      <c r="F8" s="3"/>
      <c r="G8" s="3"/>
      <c r="H8" s="2"/>
    </row>
    <row r="9" spans="1:8" ht="57.75" customHeight="1" x14ac:dyDescent="0.25">
      <c r="A9" s="108" t="s">
        <v>152</v>
      </c>
      <c r="B9" s="79" t="s">
        <v>124</v>
      </c>
      <c r="C9" s="137">
        <v>31.7</v>
      </c>
      <c r="D9" s="129" t="s">
        <v>123</v>
      </c>
      <c r="E9" s="79" t="s">
        <v>122</v>
      </c>
      <c r="F9" s="3"/>
      <c r="G9" s="3"/>
      <c r="H9" s="2"/>
    </row>
    <row r="10" spans="1:8" ht="57.75" customHeight="1" x14ac:dyDescent="0.25">
      <c r="A10" s="108"/>
      <c r="B10" s="79" t="s">
        <v>125</v>
      </c>
      <c r="C10" s="109">
        <v>49.3</v>
      </c>
      <c r="D10" s="129" t="s">
        <v>126</v>
      </c>
      <c r="E10" s="79" t="s">
        <v>127</v>
      </c>
      <c r="F10" s="3"/>
      <c r="G10" s="3"/>
      <c r="H10" s="2"/>
    </row>
    <row r="11" spans="1:8" ht="57.75" customHeight="1" x14ac:dyDescent="0.25">
      <c r="A11" s="108"/>
      <c r="B11" s="79" t="s">
        <v>140</v>
      </c>
      <c r="C11" s="109">
        <v>48.8</v>
      </c>
      <c r="D11" s="129" t="s">
        <v>141</v>
      </c>
      <c r="E11" s="79" t="s">
        <v>127</v>
      </c>
      <c r="F11" s="3"/>
      <c r="G11" s="3"/>
      <c r="H11" s="2"/>
    </row>
    <row r="12" spans="1:8" ht="57.75" customHeight="1" x14ac:dyDescent="0.25">
      <c r="A12" s="108"/>
      <c r="B12" s="79" t="s">
        <v>144</v>
      </c>
      <c r="C12" s="109">
        <v>49.8</v>
      </c>
      <c r="D12" s="129" t="s">
        <v>142</v>
      </c>
      <c r="E12" s="79" t="s">
        <v>143</v>
      </c>
      <c r="F12" s="3"/>
      <c r="G12" s="3"/>
      <c r="H12" s="2"/>
    </row>
    <row r="13" spans="1:8" ht="55.5" customHeight="1" x14ac:dyDescent="0.25">
      <c r="A13" s="110" t="s">
        <v>47</v>
      </c>
      <c r="B13" s="79" t="s">
        <v>46</v>
      </c>
      <c r="C13" s="79">
        <v>50.5</v>
      </c>
      <c r="D13" s="80" t="s">
        <v>68</v>
      </c>
      <c r="E13" s="79" t="s">
        <v>69</v>
      </c>
      <c r="F13" s="3"/>
      <c r="G13" s="3"/>
      <c r="H13" s="2"/>
    </row>
    <row r="14" spans="1:8" ht="25.5" hidden="1" customHeight="1" thickBot="1" x14ac:dyDescent="0.3">
      <c r="A14" s="111"/>
      <c r="B14" s="79"/>
      <c r="C14" s="81">
        <f>SUM(C6:C13)</f>
        <v>383.1</v>
      </c>
      <c r="D14" s="109"/>
      <c r="E14" s="79"/>
      <c r="F14" s="3"/>
      <c r="G14" s="3"/>
      <c r="H14" s="2"/>
    </row>
    <row r="15" spans="1:8" ht="33" hidden="1" customHeight="1" thickBot="1" x14ac:dyDescent="0.3">
      <c r="A15" s="112" t="s">
        <v>40</v>
      </c>
      <c r="B15" s="113"/>
      <c r="C15" s="114"/>
      <c r="D15" s="114"/>
      <c r="E15" s="114"/>
      <c r="F15" s="3"/>
      <c r="G15" s="3"/>
      <c r="H15" s="2"/>
    </row>
    <row r="16" spans="1:8" ht="33" customHeight="1" x14ac:dyDescent="0.25">
      <c r="A16" s="112"/>
      <c r="B16" s="113"/>
      <c r="C16" s="117">
        <f>C6+C7+C8+C9+C10+C11+C12+C13</f>
        <v>383.1</v>
      </c>
      <c r="D16" s="114"/>
      <c r="E16" s="114"/>
      <c r="F16" s="3"/>
      <c r="G16" s="3"/>
      <c r="H16" s="2"/>
    </row>
    <row r="17" spans="1:8" ht="33" customHeight="1" x14ac:dyDescent="0.35">
      <c r="A17" s="204" t="s">
        <v>128</v>
      </c>
      <c r="B17" s="205"/>
      <c r="C17" s="205"/>
      <c r="D17" s="205"/>
      <c r="E17" s="205"/>
      <c r="F17" s="3"/>
      <c r="G17" s="3"/>
      <c r="H17" s="2"/>
    </row>
    <row r="18" spans="1:8" ht="33" customHeight="1" x14ac:dyDescent="0.25">
      <c r="A18" s="117" t="s">
        <v>47</v>
      </c>
      <c r="B18" s="115" t="s">
        <v>129</v>
      </c>
      <c r="C18" s="121">
        <v>31.8</v>
      </c>
      <c r="D18" s="114" t="s">
        <v>130</v>
      </c>
      <c r="E18" s="109" t="s">
        <v>131</v>
      </c>
      <c r="F18" s="3"/>
      <c r="G18" s="3"/>
      <c r="H18" s="2"/>
    </row>
    <row r="19" spans="1:8" ht="39.75" customHeight="1" x14ac:dyDescent="0.25">
      <c r="A19" s="112"/>
      <c r="B19" s="132" t="s">
        <v>139</v>
      </c>
      <c r="C19" s="121">
        <v>18.12</v>
      </c>
      <c r="D19" s="114" t="s">
        <v>135</v>
      </c>
      <c r="E19" s="109" t="s">
        <v>132</v>
      </c>
      <c r="F19" s="3"/>
      <c r="G19" s="3"/>
      <c r="H19" s="2"/>
    </row>
    <row r="20" spans="1:8" ht="35.25" customHeight="1" x14ac:dyDescent="0.25">
      <c r="A20" s="112"/>
      <c r="B20" s="132" t="s">
        <v>138</v>
      </c>
      <c r="C20" s="121">
        <v>11.18</v>
      </c>
      <c r="D20" s="114" t="s">
        <v>135</v>
      </c>
      <c r="E20" s="109" t="s">
        <v>132</v>
      </c>
      <c r="F20" s="3"/>
      <c r="G20" s="3"/>
      <c r="H20" s="2"/>
    </row>
    <row r="21" spans="1:8" ht="35.25" customHeight="1" x14ac:dyDescent="0.25">
      <c r="A21" s="112"/>
      <c r="B21" s="132" t="s">
        <v>153</v>
      </c>
      <c r="C21" s="121">
        <v>13.8</v>
      </c>
      <c r="D21" s="114" t="s">
        <v>154</v>
      </c>
      <c r="E21" s="109" t="s">
        <v>155</v>
      </c>
      <c r="F21" s="3"/>
      <c r="G21" s="3"/>
      <c r="H21" s="2"/>
    </row>
    <row r="22" spans="1:8" ht="39" customHeight="1" x14ac:dyDescent="0.25">
      <c r="A22" s="117" t="s">
        <v>133</v>
      </c>
      <c r="B22" s="115" t="s">
        <v>134</v>
      </c>
      <c r="C22" s="121">
        <v>32.5</v>
      </c>
      <c r="D22" s="114" t="s">
        <v>135</v>
      </c>
      <c r="E22" s="109" t="s">
        <v>132</v>
      </c>
      <c r="F22" s="3"/>
      <c r="G22" s="3"/>
      <c r="H22" s="2"/>
    </row>
    <row r="23" spans="1:8" ht="33" customHeight="1" thickBot="1" x14ac:dyDescent="0.3">
      <c r="A23" s="130"/>
      <c r="B23" s="131"/>
      <c r="C23" s="125">
        <f>SUM(C18:C22)</f>
        <v>107.4</v>
      </c>
      <c r="D23" s="19"/>
      <c r="E23" s="19"/>
      <c r="F23" s="3"/>
      <c r="G23" s="3"/>
      <c r="H23" s="2"/>
    </row>
    <row r="24" spans="1:8" ht="57" customHeight="1" thickBot="1" x14ac:dyDescent="0.35">
      <c r="A24" s="199" t="s">
        <v>118</v>
      </c>
      <c r="B24" s="199"/>
      <c r="C24" s="199"/>
      <c r="D24" s="199"/>
      <c r="E24" s="199"/>
      <c r="F24" s="3"/>
      <c r="G24" s="3"/>
      <c r="H24" s="2"/>
    </row>
    <row r="25" spans="1:8" ht="52.5" customHeight="1" x14ac:dyDescent="0.25">
      <c r="A25" s="74" t="s">
        <v>48</v>
      </c>
      <c r="B25" s="75" t="s">
        <v>54</v>
      </c>
      <c r="C25" s="141">
        <v>21.8</v>
      </c>
      <c r="D25" s="75" t="s">
        <v>73</v>
      </c>
      <c r="E25" s="24" t="s">
        <v>74</v>
      </c>
      <c r="F25" s="3"/>
      <c r="G25" s="3"/>
      <c r="H25" s="2"/>
    </row>
    <row r="26" spans="1:8" ht="52.5" customHeight="1" x14ac:dyDescent="0.25">
      <c r="A26" s="12"/>
      <c r="B26" s="18" t="s">
        <v>55</v>
      </c>
      <c r="C26" s="142">
        <v>16.7</v>
      </c>
      <c r="D26" s="102" t="s">
        <v>75</v>
      </c>
      <c r="E26" s="14" t="s">
        <v>76</v>
      </c>
      <c r="F26" s="3"/>
      <c r="G26" s="3"/>
      <c r="H26" s="2"/>
    </row>
    <row r="27" spans="1:8" ht="52.5" customHeight="1" x14ac:dyDescent="0.25">
      <c r="A27" s="32"/>
      <c r="B27" s="18" t="s">
        <v>52</v>
      </c>
      <c r="C27" s="142">
        <v>21.1</v>
      </c>
      <c r="D27" s="102" t="s">
        <v>77</v>
      </c>
      <c r="E27" s="14" t="s">
        <v>78</v>
      </c>
      <c r="F27" s="3"/>
      <c r="G27" s="3"/>
      <c r="H27" s="2"/>
    </row>
    <row r="28" spans="1:8" ht="52.5" customHeight="1" x14ac:dyDescent="0.25">
      <c r="A28" s="32"/>
      <c r="B28" s="18" t="s">
        <v>57</v>
      </c>
      <c r="C28" s="142">
        <v>17.5</v>
      </c>
      <c r="D28" s="102" t="s">
        <v>79</v>
      </c>
      <c r="E28" s="14" t="s">
        <v>80</v>
      </c>
      <c r="F28" s="3"/>
      <c r="G28" s="3"/>
      <c r="H28" s="2"/>
    </row>
    <row r="29" spans="1:8" ht="52.5" customHeight="1" x14ac:dyDescent="0.25">
      <c r="A29" s="32"/>
      <c r="B29" s="18" t="s">
        <v>58</v>
      </c>
      <c r="C29" s="142">
        <v>21.6</v>
      </c>
      <c r="D29" s="102" t="s">
        <v>81</v>
      </c>
      <c r="E29" s="14" t="s">
        <v>80</v>
      </c>
      <c r="F29" s="3"/>
      <c r="G29" s="3"/>
      <c r="H29" s="2"/>
    </row>
    <row r="30" spans="1:8" ht="52.5" customHeight="1" x14ac:dyDescent="0.25">
      <c r="A30" s="32"/>
      <c r="B30" s="18" t="s">
        <v>51</v>
      </c>
      <c r="C30" s="142">
        <v>41.1</v>
      </c>
      <c r="D30" s="102" t="s">
        <v>82</v>
      </c>
      <c r="E30" s="14" t="s">
        <v>83</v>
      </c>
      <c r="F30" s="3"/>
      <c r="G30" s="3"/>
      <c r="H30" s="2"/>
    </row>
    <row r="31" spans="1:8" ht="42" customHeight="1" x14ac:dyDescent="0.25">
      <c r="A31" s="98"/>
      <c r="B31" s="100" t="s">
        <v>136</v>
      </c>
      <c r="C31" s="140">
        <v>18.3</v>
      </c>
      <c r="D31" s="103" t="s">
        <v>137</v>
      </c>
      <c r="E31" s="25" t="s">
        <v>109</v>
      </c>
      <c r="F31" s="3"/>
      <c r="G31" s="3"/>
    </row>
    <row r="32" spans="1:8" ht="42" customHeight="1" x14ac:dyDescent="0.25">
      <c r="A32" s="98"/>
      <c r="B32" s="100" t="s">
        <v>146</v>
      </c>
      <c r="C32" s="143">
        <v>30.4</v>
      </c>
      <c r="D32" s="103" t="s">
        <v>147</v>
      </c>
      <c r="E32" s="25" t="s">
        <v>148</v>
      </c>
      <c r="F32" s="3"/>
      <c r="G32" s="3"/>
    </row>
    <row r="33" spans="1:7" ht="42" customHeight="1" x14ac:dyDescent="0.25">
      <c r="A33" s="135" t="s">
        <v>59</v>
      </c>
      <c r="B33" s="100" t="s">
        <v>89</v>
      </c>
      <c r="C33" s="143">
        <v>21.1</v>
      </c>
      <c r="D33" s="103" t="s">
        <v>84</v>
      </c>
      <c r="E33" s="25" t="s">
        <v>85</v>
      </c>
      <c r="F33" s="3"/>
      <c r="G33" s="3"/>
    </row>
    <row r="34" spans="1:7" ht="42" customHeight="1" x14ac:dyDescent="0.25">
      <c r="A34" s="120"/>
      <c r="B34" s="79" t="s">
        <v>149</v>
      </c>
      <c r="C34" s="144">
        <v>21.3</v>
      </c>
      <c r="D34" s="103" t="s">
        <v>147</v>
      </c>
      <c r="E34" s="25" t="s">
        <v>148</v>
      </c>
      <c r="F34" s="3"/>
      <c r="G34" s="3"/>
    </row>
    <row r="35" spans="1:7" ht="42" customHeight="1" x14ac:dyDescent="0.25">
      <c r="A35" s="120"/>
      <c r="B35" s="79"/>
      <c r="C35" s="117">
        <f>SUM(C25:C34)</f>
        <v>230.9</v>
      </c>
      <c r="D35" s="103"/>
      <c r="E35" s="100"/>
      <c r="F35" s="3"/>
      <c r="G35" s="3"/>
    </row>
    <row r="36" spans="1:7" ht="42" customHeight="1" x14ac:dyDescent="0.3">
      <c r="A36" s="200" t="s">
        <v>103</v>
      </c>
      <c r="B36" s="200"/>
      <c r="C36" s="200"/>
      <c r="D36" s="200"/>
      <c r="E36" s="200"/>
      <c r="F36" s="3"/>
      <c r="G36" s="3"/>
    </row>
    <row r="37" spans="1:7" ht="42" customHeight="1" x14ac:dyDescent="0.25">
      <c r="A37" s="120" t="s">
        <v>104</v>
      </c>
      <c r="B37" s="79" t="s">
        <v>105</v>
      </c>
      <c r="C37" s="121">
        <v>13.2</v>
      </c>
      <c r="D37" s="133" t="s">
        <v>110</v>
      </c>
      <c r="E37" s="79" t="s">
        <v>109</v>
      </c>
      <c r="F37" s="3"/>
      <c r="G37" s="3"/>
    </row>
    <row r="38" spans="1:7" ht="42" customHeight="1" x14ac:dyDescent="0.25">
      <c r="A38" s="119"/>
      <c r="B38" s="34"/>
      <c r="C38" s="125">
        <f>SUM(C37)</f>
        <v>13.2</v>
      </c>
      <c r="D38" s="97"/>
      <c r="E38" s="34"/>
      <c r="F38" s="3"/>
      <c r="G38" s="3"/>
    </row>
    <row r="39" spans="1:7" ht="44.25" customHeight="1" x14ac:dyDescent="0.25">
      <c r="A39" s="89" t="s">
        <v>86</v>
      </c>
      <c r="B39" s="21"/>
      <c r="C39" s="90">
        <f>C38+C35+C23+C16</f>
        <v>734.6</v>
      </c>
      <c r="D39" s="21"/>
      <c r="E39" s="21"/>
      <c r="F39" s="3"/>
      <c r="G39" s="3"/>
    </row>
    <row r="40" spans="1:7" ht="18" x14ac:dyDescent="0.25">
      <c r="A40" s="21"/>
      <c r="B40" s="21"/>
      <c r="C40" s="21"/>
      <c r="D40" s="3"/>
      <c r="E40" s="3"/>
      <c r="F40" s="3"/>
      <c r="G40" s="3"/>
    </row>
    <row r="41" spans="1:7" ht="18" x14ac:dyDescent="0.25">
      <c r="A41" s="21"/>
      <c r="B41" s="21"/>
      <c r="C41" s="21"/>
      <c r="D41" s="3"/>
      <c r="E41" s="3"/>
      <c r="F41" s="3"/>
      <c r="G41" s="3"/>
    </row>
    <row r="42" spans="1:7" ht="18" x14ac:dyDescent="0.25">
      <c r="A42" s="21"/>
      <c r="B42" s="21"/>
      <c r="C42" s="21"/>
      <c r="D42" s="3"/>
      <c r="E42" s="3"/>
      <c r="F42" s="3"/>
      <c r="G42" s="3"/>
    </row>
    <row r="43" spans="1:7" ht="18" x14ac:dyDescent="0.25">
      <c r="A43" s="21"/>
      <c r="B43" s="21"/>
      <c r="C43" s="21"/>
      <c r="D43" s="3"/>
      <c r="E43" s="3"/>
      <c r="F43" s="3"/>
      <c r="G43" s="3"/>
    </row>
    <row r="44" spans="1:7" ht="18" x14ac:dyDescent="0.25">
      <c r="A44" s="21"/>
      <c r="B44" s="21"/>
      <c r="C44" s="21"/>
      <c r="D44" s="3"/>
      <c r="E44" s="3"/>
      <c r="F44" s="3"/>
      <c r="G44" s="3"/>
    </row>
    <row r="45" spans="1:7" ht="18" x14ac:dyDescent="0.25">
      <c r="A45" s="3"/>
      <c r="B45" s="3"/>
      <c r="C45" s="3"/>
      <c r="D45" s="3"/>
      <c r="E45" s="3"/>
      <c r="F45" s="3"/>
      <c r="G45" s="3"/>
    </row>
    <row r="46" spans="1:7" ht="18" x14ac:dyDescent="0.25">
      <c r="A46" s="3"/>
      <c r="B46" s="3"/>
      <c r="C46" s="3"/>
      <c r="D46" s="3"/>
      <c r="E46" s="3"/>
      <c r="F46" s="3"/>
      <c r="G46" s="3"/>
    </row>
    <row r="47" spans="1:7" ht="18" x14ac:dyDescent="0.25">
      <c r="A47" s="3"/>
      <c r="B47" s="3"/>
      <c r="C47" s="3"/>
      <c r="D47" s="3"/>
      <c r="E47" s="3"/>
      <c r="F47" s="3"/>
      <c r="G47" s="3"/>
    </row>
    <row r="48" spans="1:7" ht="18" x14ac:dyDescent="0.25">
      <c r="A48" s="3"/>
      <c r="B48" s="3"/>
      <c r="C48" s="3"/>
      <c r="D48" s="3"/>
      <c r="E48" s="3"/>
      <c r="F48" s="3"/>
      <c r="G48" s="3"/>
    </row>
    <row r="49" spans="1:7" ht="18" x14ac:dyDescent="0.25">
      <c r="A49" s="3"/>
      <c r="B49" s="3"/>
      <c r="C49" s="3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</sheetData>
  <mergeCells count="6">
    <mergeCell ref="A36:E36"/>
    <mergeCell ref="A1:E1"/>
    <mergeCell ref="A2:E2"/>
    <mergeCell ref="A5:E5"/>
    <mergeCell ref="A17:E17"/>
    <mergeCell ref="A24:E24"/>
  </mergeCells>
  <pageMargins left="0.51181102362204722" right="0.35433070866141736" top="0.47244094488188981" bottom="0.59055118110236227" header="0.19685039370078741" footer="0.51181102362204722"/>
  <pageSetup paperSize="9" scale="4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view="pageBreakPreview" zoomScale="75" zoomScaleSheetLayoutView="75" workbookViewId="0">
      <selection activeCell="C10" sqref="C10"/>
    </sheetView>
  </sheetViews>
  <sheetFormatPr defaultRowHeight="12.75" x14ac:dyDescent="0.2"/>
  <cols>
    <col min="1" max="1" width="29.85546875" customWidth="1"/>
    <col min="2" max="2" width="41.85546875" customWidth="1"/>
    <col min="3" max="3" width="27" customWidth="1"/>
    <col min="4" max="4" width="20.42578125" customWidth="1"/>
    <col min="5" max="5" width="42.7109375" customWidth="1"/>
  </cols>
  <sheetData>
    <row r="1" spans="1:8" ht="27.75" x14ac:dyDescent="0.4">
      <c r="A1" s="196" t="s">
        <v>56</v>
      </c>
      <c r="B1" s="196"/>
      <c r="C1" s="196"/>
      <c r="D1" s="196"/>
      <c r="E1" s="196"/>
      <c r="F1" s="3"/>
      <c r="G1" s="3"/>
      <c r="H1" s="2"/>
    </row>
    <row r="2" spans="1:8" ht="26.25" customHeight="1" thickBot="1" x14ac:dyDescent="0.45">
      <c r="A2" s="197" t="s">
        <v>160</v>
      </c>
      <c r="B2" s="197"/>
      <c r="C2" s="197"/>
      <c r="D2" s="197"/>
      <c r="E2" s="197"/>
      <c r="F2" s="3"/>
      <c r="G2" s="3"/>
      <c r="H2" s="2"/>
    </row>
    <row r="3" spans="1:8" ht="119.25" customHeight="1" thickBot="1" x14ac:dyDescent="0.3">
      <c r="A3" s="9"/>
      <c r="B3" s="9" t="s">
        <v>44</v>
      </c>
      <c r="C3" s="8" t="s">
        <v>45</v>
      </c>
      <c r="D3" s="9" t="s">
        <v>62</v>
      </c>
      <c r="E3" s="9" t="s">
        <v>63</v>
      </c>
      <c r="F3" s="3"/>
      <c r="G3" s="3"/>
      <c r="H3" s="2"/>
    </row>
    <row r="4" spans="1:8" ht="18.75" thickBot="1" x14ac:dyDescent="0.3">
      <c r="A4" s="65">
        <v>1</v>
      </c>
      <c r="B4" s="11">
        <v>2</v>
      </c>
      <c r="C4" s="11">
        <v>5</v>
      </c>
      <c r="D4" s="11">
        <v>6</v>
      </c>
      <c r="E4" s="11">
        <v>8</v>
      </c>
      <c r="F4" s="3"/>
      <c r="G4" s="3"/>
      <c r="H4" s="2"/>
    </row>
    <row r="5" spans="1:8" ht="27" customHeight="1" thickBot="1" x14ac:dyDescent="0.35">
      <c r="A5" s="198" t="s">
        <v>116</v>
      </c>
      <c r="B5" s="199"/>
      <c r="C5" s="199"/>
      <c r="D5" s="201"/>
      <c r="E5" s="199"/>
      <c r="F5" s="3"/>
      <c r="G5" s="3"/>
      <c r="H5" s="2"/>
    </row>
    <row r="6" spans="1:8" ht="51" customHeight="1" x14ac:dyDescent="0.25">
      <c r="A6" s="72" t="s">
        <v>43</v>
      </c>
      <c r="B6" s="38" t="s">
        <v>49</v>
      </c>
      <c r="C6" s="31">
        <v>32.200000000000003</v>
      </c>
      <c r="D6" s="78" t="s">
        <v>64</v>
      </c>
      <c r="E6" s="79" t="s">
        <v>65</v>
      </c>
      <c r="F6" s="3"/>
      <c r="G6" s="3"/>
      <c r="H6" s="2"/>
    </row>
    <row r="7" spans="1:8" ht="46.5" customHeight="1" x14ac:dyDescent="0.25">
      <c r="A7" s="108"/>
      <c r="B7" s="79" t="s">
        <v>50</v>
      </c>
      <c r="C7" s="109">
        <v>49</v>
      </c>
      <c r="D7" s="78" t="s">
        <v>66</v>
      </c>
      <c r="E7" s="79" t="s">
        <v>67</v>
      </c>
      <c r="F7" s="3"/>
      <c r="G7" s="3"/>
      <c r="H7" s="2"/>
    </row>
    <row r="8" spans="1:8" ht="51" customHeight="1" x14ac:dyDescent="0.25">
      <c r="A8" s="108"/>
      <c r="B8" s="79" t="s">
        <v>106</v>
      </c>
      <c r="C8" s="109">
        <v>71.8</v>
      </c>
      <c r="D8" s="129" t="s">
        <v>107</v>
      </c>
      <c r="E8" s="79" t="s">
        <v>108</v>
      </c>
      <c r="F8" s="3"/>
      <c r="G8" s="3"/>
      <c r="H8" s="2"/>
    </row>
    <row r="9" spans="1:8" ht="42.75" customHeight="1" x14ac:dyDescent="0.25">
      <c r="A9" s="108"/>
      <c r="B9" s="79" t="s">
        <v>125</v>
      </c>
      <c r="C9" s="109">
        <v>49.3</v>
      </c>
      <c r="D9" s="129" t="s">
        <v>126</v>
      </c>
      <c r="E9" s="79" t="s">
        <v>127</v>
      </c>
      <c r="F9" s="3"/>
      <c r="G9" s="3"/>
      <c r="H9" s="2"/>
    </row>
    <row r="10" spans="1:8" ht="43.5" customHeight="1" x14ac:dyDescent="0.25">
      <c r="A10" s="108"/>
      <c r="B10" s="79" t="s">
        <v>140</v>
      </c>
      <c r="C10" s="109">
        <v>48.8</v>
      </c>
      <c r="D10" s="129" t="s">
        <v>141</v>
      </c>
      <c r="E10" s="79" t="s">
        <v>127</v>
      </c>
      <c r="F10" s="3"/>
      <c r="G10" s="3"/>
      <c r="H10" s="2"/>
    </row>
    <row r="11" spans="1:8" ht="43.5" customHeight="1" x14ac:dyDescent="0.25">
      <c r="A11" s="108"/>
      <c r="B11" s="79" t="s">
        <v>144</v>
      </c>
      <c r="C11" s="109">
        <v>49.8</v>
      </c>
      <c r="D11" s="129" t="s">
        <v>142</v>
      </c>
      <c r="E11" s="79" t="s">
        <v>143</v>
      </c>
      <c r="F11" s="3"/>
      <c r="G11" s="3"/>
      <c r="H11" s="2"/>
    </row>
    <row r="12" spans="1:8" ht="45.75" customHeight="1" x14ac:dyDescent="0.25">
      <c r="A12" s="108"/>
      <c r="B12" s="146" t="s">
        <v>163</v>
      </c>
      <c r="C12" s="137">
        <v>12.7</v>
      </c>
      <c r="D12" s="124" t="s">
        <v>165</v>
      </c>
      <c r="E12" s="79" t="s">
        <v>164</v>
      </c>
      <c r="F12" s="3"/>
      <c r="G12" s="3"/>
      <c r="H12" s="2"/>
    </row>
    <row r="13" spans="1:8" ht="48" customHeight="1" x14ac:dyDescent="0.25">
      <c r="A13" s="108"/>
      <c r="B13" s="146" t="s">
        <v>176</v>
      </c>
      <c r="C13" s="137">
        <v>51.3</v>
      </c>
      <c r="D13" s="124" t="s">
        <v>175</v>
      </c>
      <c r="E13" s="79" t="s">
        <v>174</v>
      </c>
      <c r="F13" s="3"/>
      <c r="G13" s="3"/>
      <c r="H13" s="2"/>
    </row>
    <row r="14" spans="1:8" ht="55.5" customHeight="1" x14ac:dyDescent="0.25">
      <c r="A14" s="110" t="s">
        <v>47</v>
      </c>
      <c r="B14" s="79" t="s">
        <v>46</v>
      </c>
      <c r="C14" s="79">
        <v>50.5</v>
      </c>
      <c r="D14" s="80" t="s">
        <v>68</v>
      </c>
      <c r="E14" s="79" t="s">
        <v>69</v>
      </c>
      <c r="F14" s="3"/>
      <c r="G14" s="3"/>
      <c r="H14" s="2"/>
    </row>
    <row r="15" spans="1:8" ht="25.5" hidden="1" customHeight="1" thickBot="1" x14ac:dyDescent="0.3">
      <c r="A15" s="111"/>
      <c r="B15" s="79"/>
      <c r="C15" s="81">
        <f>SUM(C6:C14)</f>
        <v>415.40000000000003</v>
      </c>
      <c r="D15" s="109"/>
      <c r="E15" s="79"/>
      <c r="F15" s="3"/>
      <c r="G15" s="3"/>
      <c r="H15" s="2"/>
    </row>
    <row r="16" spans="1:8" ht="33" hidden="1" customHeight="1" thickBot="1" x14ac:dyDescent="0.3">
      <c r="A16" s="112" t="s">
        <v>40</v>
      </c>
      <c r="B16" s="113"/>
      <c r="C16" s="114"/>
      <c r="D16" s="114"/>
      <c r="E16" s="114"/>
      <c r="F16" s="3"/>
      <c r="G16" s="3"/>
      <c r="H16" s="2"/>
    </row>
    <row r="17" spans="1:8" ht="36.75" customHeight="1" x14ac:dyDescent="0.25">
      <c r="A17" s="112"/>
      <c r="B17" s="115" t="s">
        <v>97</v>
      </c>
      <c r="C17" s="109">
        <v>10.9</v>
      </c>
      <c r="D17" s="134" t="s">
        <v>170</v>
      </c>
      <c r="E17" s="109" t="s">
        <v>169</v>
      </c>
      <c r="F17" s="3"/>
      <c r="G17" s="3"/>
      <c r="H17" s="2"/>
    </row>
    <row r="18" spans="1:8" ht="33" customHeight="1" x14ac:dyDescent="0.25">
      <c r="A18" s="112"/>
      <c r="B18" s="113"/>
      <c r="C18" s="117">
        <f>SUM(C15:C17)</f>
        <v>426.3</v>
      </c>
      <c r="D18" s="114"/>
      <c r="E18" s="114"/>
      <c r="F18" s="3"/>
      <c r="G18" s="3"/>
      <c r="H18" s="2"/>
    </row>
    <row r="19" spans="1:8" ht="33" customHeight="1" x14ac:dyDescent="0.35">
      <c r="A19" s="204" t="s">
        <v>128</v>
      </c>
      <c r="B19" s="205"/>
      <c r="C19" s="205"/>
      <c r="D19" s="205"/>
      <c r="E19" s="205"/>
      <c r="F19" s="3"/>
      <c r="G19" s="3"/>
      <c r="H19" s="2"/>
    </row>
    <row r="20" spans="1:8" ht="33" customHeight="1" x14ac:dyDescent="0.25">
      <c r="A20" s="117" t="s">
        <v>47</v>
      </c>
      <c r="B20" s="115" t="s">
        <v>129</v>
      </c>
      <c r="C20" s="121">
        <v>31.8</v>
      </c>
      <c r="D20" s="114" t="s">
        <v>130</v>
      </c>
      <c r="E20" s="109" t="s">
        <v>131</v>
      </c>
      <c r="F20" s="3"/>
      <c r="G20" s="3"/>
      <c r="H20" s="2"/>
    </row>
    <row r="21" spans="1:8" ht="39.75" customHeight="1" x14ac:dyDescent="0.25">
      <c r="A21" s="112"/>
      <c r="B21" s="132" t="s">
        <v>139</v>
      </c>
      <c r="C21" s="121">
        <v>18.12</v>
      </c>
      <c r="D21" s="114" t="s">
        <v>135</v>
      </c>
      <c r="E21" s="109" t="s">
        <v>132</v>
      </c>
      <c r="F21" s="3"/>
      <c r="G21" s="3"/>
      <c r="H21" s="2"/>
    </row>
    <row r="22" spans="1:8" ht="35.25" customHeight="1" x14ac:dyDescent="0.25">
      <c r="A22" s="112"/>
      <c r="B22" s="132" t="s">
        <v>138</v>
      </c>
      <c r="C22" s="121">
        <v>11.18</v>
      </c>
      <c r="D22" s="114" t="s">
        <v>135</v>
      </c>
      <c r="E22" s="109" t="s">
        <v>132</v>
      </c>
      <c r="F22" s="3"/>
      <c r="G22" s="3"/>
      <c r="H22" s="2"/>
    </row>
    <row r="23" spans="1:8" ht="35.25" customHeight="1" x14ac:dyDescent="0.25">
      <c r="A23" s="112"/>
      <c r="B23" s="132" t="s">
        <v>153</v>
      </c>
      <c r="C23" s="121">
        <v>13.8</v>
      </c>
      <c r="D23" s="114" t="s">
        <v>154</v>
      </c>
      <c r="E23" s="109" t="s">
        <v>155</v>
      </c>
      <c r="F23" s="3"/>
      <c r="G23" s="3"/>
      <c r="H23" s="2"/>
    </row>
    <row r="24" spans="1:8" ht="35.25" customHeight="1" x14ac:dyDescent="0.25">
      <c r="A24" s="112"/>
      <c r="B24" s="132" t="s">
        <v>105</v>
      </c>
      <c r="C24" s="121">
        <v>31.6</v>
      </c>
      <c r="D24" s="114" t="s">
        <v>161</v>
      </c>
      <c r="E24" s="109" t="s">
        <v>162</v>
      </c>
      <c r="F24" s="3"/>
      <c r="G24" s="3"/>
      <c r="H24" s="2"/>
    </row>
    <row r="25" spans="1:8" ht="35.25" customHeight="1" x14ac:dyDescent="0.25">
      <c r="A25" s="112"/>
      <c r="B25" s="132" t="s">
        <v>172</v>
      </c>
      <c r="C25" s="121">
        <v>20.3</v>
      </c>
      <c r="D25" s="114" t="s">
        <v>173</v>
      </c>
      <c r="E25" s="109" t="s">
        <v>171</v>
      </c>
      <c r="F25" s="3"/>
      <c r="G25" s="3"/>
      <c r="H25" s="2"/>
    </row>
    <row r="26" spans="1:8" ht="35.25" customHeight="1" x14ac:dyDescent="0.25">
      <c r="A26" s="112"/>
      <c r="B26" s="132" t="s">
        <v>179</v>
      </c>
      <c r="C26" s="121">
        <v>13.2</v>
      </c>
      <c r="D26" s="118" t="s">
        <v>178</v>
      </c>
      <c r="E26" s="109" t="s">
        <v>177</v>
      </c>
      <c r="F26" s="3"/>
      <c r="G26" s="3"/>
      <c r="H26" s="2"/>
    </row>
    <row r="27" spans="1:8" ht="39" customHeight="1" x14ac:dyDescent="0.25">
      <c r="A27" s="117" t="s">
        <v>133</v>
      </c>
      <c r="B27" s="115" t="s">
        <v>134</v>
      </c>
      <c r="C27" s="121">
        <v>32.5</v>
      </c>
      <c r="D27" s="114" t="s">
        <v>135</v>
      </c>
      <c r="E27" s="109" t="s">
        <v>132</v>
      </c>
      <c r="F27" s="3"/>
      <c r="G27" s="3"/>
      <c r="H27" s="2"/>
    </row>
    <row r="28" spans="1:8" ht="33" customHeight="1" thickBot="1" x14ac:dyDescent="0.3">
      <c r="A28" s="130"/>
      <c r="B28" s="131"/>
      <c r="C28" s="125">
        <f>SUM(C20:C27)</f>
        <v>172.5</v>
      </c>
      <c r="D28" s="19"/>
      <c r="E28" s="19"/>
      <c r="F28" s="3"/>
      <c r="G28" s="3"/>
      <c r="H28" s="2"/>
    </row>
    <row r="29" spans="1:8" ht="36.75" customHeight="1" thickBot="1" x14ac:dyDescent="0.35">
      <c r="A29" s="199" t="s">
        <v>118</v>
      </c>
      <c r="B29" s="199"/>
      <c r="C29" s="199"/>
      <c r="D29" s="199"/>
      <c r="E29" s="199"/>
      <c r="F29" s="3"/>
      <c r="G29" s="3"/>
      <c r="H29" s="2"/>
    </row>
    <row r="30" spans="1:8" ht="52.5" customHeight="1" x14ac:dyDescent="0.25">
      <c r="A30" s="74" t="s">
        <v>48</v>
      </c>
      <c r="B30" s="75" t="s">
        <v>54</v>
      </c>
      <c r="C30" s="138">
        <v>21.8</v>
      </c>
      <c r="D30" s="75" t="s">
        <v>73</v>
      </c>
      <c r="E30" s="24" t="s">
        <v>74</v>
      </c>
      <c r="F30" s="3"/>
      <c r="G30" s="3"/>
      <c r="H30" s="2"/>
    </row>
    <row r="31" spans="1:8" ht="52.5" customHeight="1" x14ac:dyDescent="0.25">
      <c r="A31" s="12"/>
      <c r="B31" s="18" t="s">
        <v>55</v>
      </c>
      <c r="C31" s="139">
        <v>16.7</v>
      </c>
      <c r="D31" s="102" t="s">
        <v>75</v>
      </c>
      <c r="E31" s="14" t="s">
        <v>76</v>
      </c>
      <c r="F31" s="3"/>
      <c r="G31" s="3"/>
      <c r="H31" s="2"/>
    </row>
    <row r="32" spans="1:8" ht="52.5" customHeight="1" x14ac:dyDescent="0.25">
      <c r="A32" s="32"/>
      <c r="B32" s="18" t="s">
        <v>52</v>
      </c>
      <c r="C32" s="139">
        <v>21.1</v>
      </c>
      <c r="D32" s="102" t="s">
        <v>77</v>
      </c>
      <c r="E32" s="14" t="s">
        <v>78</v>
      </c>
      <c r="F32" s="3"/>
      <c r="G32" s="3"/>
      <c r="H32" s="2"/>
    </row>
    <row r="33" spans="1:8" ht="52.5" customHeight="1" x14ac:dyDescent="0.25">
      <c r="A33" s="32"/>
      <c r="B33" s="18" t="s">
        <v>57</v>
      </c>
      <c r="C33" s="139">
        <v>17.5</v>
      </c>
      <c r="D33" s="102" t="s">
        <v>79</v>
      </c>
      <c r="E33" s="14" t="s">
        <v>80</v>
      </c>
      <c r="F33" s="3"/>
      <c r="G33" s="3"/>
      <c r="H33" s="2"/>
    </row>
    <row r="34" spans="1:8" ht="52.5" customHeight="1" x14ac:dyDescent="0.25">
      <c r="A34" s="32"/>
      <c r="B34" s="18" t="s">
        <v>58</v>
      </c>
      <c r="C34" s="139">
        <v>21.6</v>
      </c>
      <c r="D34" s="102" t="s">
        <v>81</v>
      </c>
      <c r="E34" s="14" t="s">
        <v>80</v>
      </c>
      <c r="F34" s="3"/>
      <c r="G34" s="3"/>
      <c r="H34" s="2"/>
    </row>
    <row r="35" spans="1:8" ht="37.5" customHeight="1" x14ac:dyDescent="0.25">
      <c r="A35" s="32"/>
      <c r="B35" s="18" t="s">
        <v>51</v>
      </c>
      <c r="C35" s="139">
        <v>41.1</v>
      </c>
      <c r="D35" s="102" t="s">
        <v>82</v>
      </c>
      <c r="E35" s="14" t="s">
        <v>83</v>
      </c>
      <c r="F35" s="3"/>
      <c r="G35" s="3"/>
      <c r="H35" s="2"/>
    </row>
    <row r="36" spans="1:8" ht="35.25" customHeight="1" x14ac:dyDescent="0.25">
      <c r="A36" s="98"/>
      <c r="B36" s="100" t="s">
        <v>146</v>
      </c>
      <c r="C36" s="140">
        <v>30.4</v>
      </c>
      <c r="D36" s="103" t="s">
        <v>147</v>
      </c>
      <c r="E36" s="25" t="s">
        <v>148</v>
      </c>
      <c r="F36" s="3"/>
      <c r="G36" s="3"/>
    </row>
    <row r="37" spans="1:8" ht="30.75" customHeight="1" x14ac:dyDescent="0.25">
      <c r="A37" s="98"/>
      <c r="B37" s="100" t="s">
        <v>167</v>
      </c>
      <c r="C37" s="140">
        <v>439.8</v>
      </c>
      <c r="D37" s="147" t="s">
        <v>168</v>
      </c>
      <c r="E37" s="25" t="s">
        <v>166</v>
      </c>
      <c r="F37" s="3"/>
      <c r="G37" s="3"/>
    </row>
    <row r="38" spans="1:8" ht="33.75" customHeight="1" x14ac:dyDescent="0.25">
      <c r="A38" s="135" t="s">
        <v>59</v>
      </c>
      <c r="B38" s="100" t="s">
        <v>89</v>
      </c>
      <c r="C38" s="140">
        <v>21.1</v>
      </c>
      <c r="D38" s="103" t="s">
        <v>84</v>
      </c>
      <c r="E38" s="25" t="s">
        <v>85</v>
      </c>
      <c r="F38" s="3"/>
      <c r="G38" s="3"/>
    </row>
    <row r="39" spans="1:8" ht="27" customHeight="1" x14ac:dyDescent="0.25">
      <c r="A39" s="120"/>
      <c r="B39" s="79" t="s">
        <v>149</v>
      </c>
      <c r="C39" s="145">
        <v>21.3</v>
      </c>
      <c r="D39" s="103" t="s">
        <v>147</v>
      </c>
      <c r="E39" s="25" t="s">
        <v>148</v>
      </c>
      <c r="F39" s="3"/>
      <c r="G39" s="3"/>
    </row>
    <row r="40" spans="1:8" ht="29.25" customHeight="1" x14ac:dyDescent="0.25">
      <c r="A40" s="120"/>
      <c r="B40" s="79"/>
      <c r="C40" s="117">
        <f>SUM(C30:C39)</f>
        <v>652.4</v>
      </c>
      <c r="D40" s="103"/>
      <c r="E40" s="100"/>
      <c r="F40" s="3"/>
      <c r="G40" s="3"/>
    </row>
    <row r="41" spans="1:8" ht="42" customHeight="1" x14ac:dyDescent="0.3">
      <c r="A41" s="200" t="s">
        <v>103</v>
      </c>
      <c r="B41" s="200"/>
      <c r="C41" s="200"/>
      <c r="D41" s="200"/>
      <c r="E41" s="200"/>
      <c r="F41" s="3"/>
      <c r="G41" s="3"/>
    </row>
    <row r="42" spans="1:8" ht="42" customHeight="1" x14ac:dyDescent="0.25">
      <c r="A42" s="120" t="s">
        <v>104</v>
      </c>
      <c r="B42" s="79" t="s">
        <v>105</v>
      </c>
      <c r="C42" s="121">
        <v>13.2</v>
      </c>
      <c r="D42" s="133" t="s">
        <v>110</v>
      </c>
      <c r="E42" s="79" t="s">
        <v>109</v>
      </c>
      <c r="F42" s="3"/>
      <c r="G42" s="3"/>
    </row>
    <row r="43" spans="1:8" ht="30.75" customHeight="1" x14ac:dyDescent="0.25">
      <c r="A43" s="119"/>
      <c r="B43" s="34"/>
      <c r="C43" s="125">
        <f>SUM(C42)</f>
        <v>13.2</v>
      </c>
      <c r="D43" s="97"/>
      <c r="E43" s="34"/>
      <c r="F43" s="3"/>
      <c r="G43" s="3"/>
    </row>
    <row r="44" spans="1:8" ht="29.25" customHeight="1" x14ac:dyDescent="0.25">
      <c r="A44" s="89" t="s">
        <v>86</v>
      </c>
      <c r="B44" s="21"/>
      <c r="C44" s="148">
        <f>C43+C40+C28+C18</f>
        <v>1264.4000000000001</v>
      </c>
      <c r="D44" s="21"/>
      <c r="E44" s="21"/>
      <c r="F44" s="3"/>
      <c r="G44" s="3"/>
    </row>
    <row r="45" spans="1:8" ht="18" x14ac:dyDescent="0.25">
      <c r="A45" s="21"/>
      <c r="B45" s="21"/>
      <c r="C45" s="21"/>
      <c r="D45" s="3"/>
      <c r="E45" s="3"/>
      <c r="F45" s="3"/>
      <c r="G45" s="3"/>
    </row>
    <row r="46" spans="1:8" ht="18" x14ac:dyDescent="0.25">
      <c r="A46" s="21"/>
      <c r="B46" s="21"/>
      <c r="C46" s="21"/>
      <c r="D46" s="3"/>
      <c r="E46" s="3"/>
      <c r="F46" s="3"/>
      <c r="G46" s="3"/>
    </row>
    <row r="47" spans="1:8" ht="18" x14ac:dyDescent="0.25">
      <c r="A47" s="21"/>
      <c r="B47" s="21"/>
      <c r="C47" s="21"/>
      <c r="D47" s="3"/>
      <c r="E47" s="3"/>
      <c r="F47" s="3"/>
      <c r="G47" s="3"/>
    </row>
    <row r="48" spans="1:8" ht="18" x14ac:dyDescent="0.25">
      <c r="A48" s="21"/>
      <c r="B48" s="21"/>
      <c r="C48" s="21"/>
      <c r="D48" s="3"/>
      <c r="E48" s="3"/>
      <c r="F48" s="3"/>
      <c r="G48" s="3"/>
    </row>
    <row r="49" spans="1:7" ht="18" x14ac:dyDescent="0.25">
      <c r="A49" s="21"/>
      <c r="B49" s="21"/>
      <c r="C49" s="21"/>
      <c r="D49" s="3"/>
      <c r="E49" s="3"/>
      <c r="F49" s="3"/>
      <c r="G49" s="3"/>
    </row>
    <row r="50" spans="1:7" ht="18" x14ac:dyDescent="0.25">
      <c r="A50" s="3"/>
      <c r="B50" s="3"/>
      <c r="C50" s="3"/>
      <c r="D50" s="3"/>
      <c r="E50" s="3"/>
      <c r="F50" s="3"/>
      <c r="G50" s="3"/>
    </row>
    <row r="51" spans="1:7" ht="18" x14ac:dyDescent="0.25">
      <c r="A51" s="3"/>
      <c r="B51" s="3"/>
      <c r="C51" s="3"/>
      <c r="D51" s="3"/>
      <c r="E51" s="3"/>
      <c r="F51" s="3"/>
      <c r="G51" s="3"/>
    </row>
    <row r="52" spans="1:7" ht="18" x14ac:dyDescent="0.25">
      <c r="A52" s="3"/>
      <c r="B52" s="3"/>
      <c r="C52" s="3"/>
      <c r="D52" s="3"/>
      <c r="E52" s="3"/>
      <c r="F52" s="3"/>
      <c r="G52" s="3"/>
    </row>
    <row r="53" spans="1:7" ht="18" x14ac:dyDescent="0.25">
      <c r="A53" s="3"/>
      <c r="B53" s="3"/>
      <c r="C53" s="3"/>
      <c r="D53" s="3"/>
      <c r="E53" s="3"/>
      <c r="F53" s="3"/>
      <c r="G53" s="3"/>
    </row>
    <row r="54" spans="1:7" ht="18" x14ac:dyDescent="0.25">
      <c r="A54" s="3"/>
      <c r="B54" s="3"/>
      <c r="C54" s="3"/>
      <c r="D54" s="3"/>
      <c r="E54" s="3"/>
      <c r="F54" s="3"/>
      <c r="G54" s="3"/>
    </row>
    <row r="55" spans="1:7" ht="18" x14ac:dyDescent="0.25">
      <c r="A55" s="3"/>
      <c r="B55" s="3"/>
      <c r="C55" s="3"/>
      <c r="D55" s="3"/>
      <c r="E55" s="3"/>
      <c r="F55" s="3"/>
      <c r="G55" s="3"/>
    </row>
    <row r="56" spans="1:7" ht="18" x14ac:dyDescent="0.25">
      <c r="A56" s="3"/>
      <c r="B56" s="3"/>
      <c r="C56" s="3"/>
      <c r="D56" s="3"/>
      <c r="E56" s="3"/>
      <c r="F56" s="3"/>
      <c r="G56" s="3"/>
    </row>
    <row r="57" spans="1:7" ht="18" x14ac:dyDescent="0.25">
      <c r="A57" s="3"/>
      <c r="B57" s="3"/>
      <c r="C57" s="3"/>
      <c r="D57" s="3"/>
      <c r="E57" s="3"/>
      <c r="F57" s="3"/>
      <c r="G57" s="3"/>
    </row>
    <row r="58" spans="1:7" ht="18" x14ac:dyDescent="0.25">
      <c r="A58" s="3"/>
      <c r="B58" s="3"/>
      <c r="C58" s="3"/>
      <c r="D58" s="3"/>
      <c r="E58" s="3"/>
      <c r="F58" s="3"/>
      <c r="G58" s="3"/>
    </row>
    <row r="59" spans="1:7" ht="18" x14ac:dyDescent="0.25">
      <c r="A59" s="3"/>
      <c r="B59" s="3"/>
      <c r="C59" s="3"/>
      <c r="D59" s="3"/>
      <c r="E59" s="3"/>
      <c r="F59" s="3"/>
      <c r="G59" s="3"/>
    </row>
    <row r="60" spans="1:7" ht="18" x14ac:dyDescent="0.25">
      <c r="A60" s="3"/>
      <c r="B60" s="3"/>
      <c r="C60" s="3"/>
      <c r="D60" s="3"/>
      <c r="E60" s="3"/>
      <c r="F60" s="3"/>
      <c r="G60" s="3"/>
    </row>
    <row r="61" spans="1:7" ht="18" x14ac:dyDescent="0.25">
      <c r="A61" s="3"/>
      <c r="B61" s="3"/>
      <c r="C61" s="3"/>
      <c r="D61" s="3"/>
      <c r="E61" s="3"/>
      <c r="F61" s="3"/>
      <c r="G61" s="3"/>
    </row>
    <row r="62" spans="1:7" ht="18" x14ac:dyDescent="0.25">
      <c r="A62" s="3"/>
      <c r="B62" s="3"/>
      <c r="C62" s="3"/>
      <c r="D62" s="3"/>
      <c r="E62" s="3"/>
      <c r="F62" s="3"/>
      <c r="G62" s="3"/>
    </row>
    <row r="63" spans="1:7" ht="18" x14ac:dyDescent="0.25">
      <c r="A63" s="3"/>
      <c r="B63" s="3"/>
      <c r="C63" s="3"/>
      <c r="D63" s="3"/>
      <c r="E63" s="3"/>
      <c r="F63" s="3"/>
      <c r="G63" s="3"/>
    </row>
    <row r="64" spans="1:7" ht="18" x14ac:dyDescent="0.25">
      <c r="A64" s="3"/>
      <c r="B64" s="3"/>
      <c r="C64" s="3"/>
      <c r="D64" s="3"/>
      <c r="E64" s="3"/>
      <c r="F64" s="3"/>
      <c r="G64" s="3"/>
    </row>
    <row r="65" spans="1:7" ht="18" x14ac:dyDescent="0.25">
      <c r="A65" s="3"/>
      <c r="B65" s="3"/>
      <c r="C65" s="3"/>
      <c r="D65" s="3"/>
      <c r="E65" s="3"/>
      <c r="F65" s="3"/>
      <c r="G65" s="3"/>
    </row>
    <row r="66" spans="1:7" ht="18" x14ac:dyDescent="0.25">
      <c r="A66" s="3"/>
      <c r="B66" s="3"/>
      <c r="C66" s="3"/>
      <c r="D66" s="3"/>
      <c r="E66" s="3"/>
      <c r="F66" s="3"/>
      <c r="G66" s="3"/>
    </row>
    <row r="67" spans="1:7" ht="18" x14ac:dyDescent="0.25">
      <c r="A67" s="3"/>
      <c r="B67" s="3"/>
      <c r="C67" s="3"/>
      <c r="D67" s="3"/>
      <c r="E67" s="3"/>
      <c r="F67" s="3"/>
      <c r="G67" s="3"/>
    </row>
    <row r="68" spans="1:7" ht="18" x14ac:dyDescent="0.25">
      <c r="A68" s="3"/>
      <c r="B68" s="3"/>
      <c r="C68" s="3"/>
      <c r="D68" s="3"/>
      <c r="E68" s="3"/>
      <c r="F68" s="3"/>
      <c r="G68" s="3"/>
    </row>
    <row r="69" spans="1:7" ht="18" x14ac:dyDescent="0.25">
      <c r="A69" s="3"/>
      <c r="B69" s="3"/>
      <c r="C69" s="3"/>
      <c r="D69" s="3"/>
      <c r="E69" s="3"/>
      <c r="F69" s="3"/>
      <c r="G69" s="3"/>
    </row>
    <row r="70" spans="1:7" ht="18" x14ac:dyDescent="0.25">
      <c r="A70" s="3"/>
      <c r="B70" s="3"/>
      <c r="C70" s="3"/>
      <c r="D70" s="3"/>
      <c r="E70" s="3"/>
      <c r="F70" s="3"/>
      <c r="G70" s="3"/>
    </row>
    <row r="71" spans="1:7" ht="18" x14ac:dyDescent="0.25">
      <c r="A71" s="3"/>
      <c r="B71" s="3"/>
      <c r="C71" s="3"/>
      <c r="D71" s="3"/>
      <c r="E71" s="3"/>
      <c r="F71" s="3"/>
      <c r="G71" s="3"/>
    </row>
    <row r="72" spans="1:7" ht="18" x14ac:dyDescent="0.25">
      <c r="A72" s="3"/>
      <c r="B72" s="3"/>
      <c r="C72" s="3"/>
      <c r="D72" s="3"/>
      <c r="E72" s="3"/>
      <c r="F72" s="3"/>
      <c r="G72" s="3"/>
    </row>
    <row r="73" spans="1:7" ht="18" x14ac:dyDescent="0.25">
      <c r="A73" s="3"/>
      <c r="B73" s="3"/>
      <c r="C73" s="3"/>
      <c r="D73" s="3"/>
      <c r="E73" s="3"/>
      <c r="F73" s="3"/>
      <c r="G73" s="3"/>
    </row>
    <row r="74" spans="1:7" ht="18" x14ac:dyDescent="0.25">
      <c r="A74" s="3"/>
      <c r="B74" s="3"/>
      <c r="C74" s="3"/>
      <c r="D74" s="3"/>
      <c r="E74" s="3"/>
      <c r="F74" s="3"/>
      <c r="G74" s="3"/>
    </row>
    <row r="75" spans="1:7" ht="18" x14ac:dyDescent="0.25">
      <c r="A75" s="3"/>
      <c r="B75" s="3"/>
      <c r="C75" s="3"/>
      <c r="D75" s="3"/>
      <c r="E75" s="3"/>
      <c r="F75" s="3"/>
      <c r="G75" s="3"/>
    </row>
    <row r="76" spans="1:7" ht="18" x14ac:dyDescent="0.25">
      <c r="A76" s="3"/>
      <c r="B76" s="3"/>
      <c r="C76" s="3"/>
      <c r="D76" s="3"/>
      <c r="E76" s="3"/>
      <c r="F76" s="3"/>
      <c r="G76" s="3"/>
    </row>
    <row r="77" spans="1:7" ht="18" x14ac:dyDescent="0.25">
      <c r="A77" s="3"/>
      <c r="B77" s="3"/>
      <c r="C77" s="3"/>
      <c r="D77" s="3"/>
      <c r="E77" s="3"/>
      <c r="F77" s="3"/>
      <c r="G77" s="3"/>
    </row>
    <row r="78" spans="1:7" ht="18" x14ac:dyDescent="0.25">
      <c r="A78" s="3"/>
      <c r="B78" s="3"/>
      <c r="C78" s="3"/>
      <c r="D78" s="3"/>
      <c r="E78" s="3"/>
      <c r="F78" s="3"/>
      <c r="G78" s="3"/>
    </row>
    <row r="79" spans="1:7" ht="18" x14ac:dyDescent="0.25">
      <c r="A79" s="3"/>
      <c r="B79" s="3"/>
      <c r="C79" s="3"/>
      <c r="D79" s="3"/>
      <c r="E79" s="3"/>
      <c r="F79" s="3"/>
      <c r="G79" s="3"/>
    </row>
    <row r="80" spans="1:7" ht="18" x14ac:dyDescent="0.25">
      <c r="A80" s="3"/>
      <c r="B80" s="3"/>
      <c r="C80" s="3"/>
      <c r="D80" s="3"/>
      <c r="E80" s="3"/>
      <c r="F80" s="3"/>
      <c r="G80" s="3"/>
    </row>
    <row r="81" spans="1:7" ht="18" x14ac:dyDescent="0.25">
      <c r="A81" s="3"/>
      <c r="B81" s="3"/>
      <c r="C81" s="3"/>
      <c r="D81" s="3"/>
      <c r="E81" s="3"/>
      <c r="F81" s="3"/>
      <c r="G81" s="3"/>
    </row>
    <row r="82" spans="1:7" ht="18" x14ac:dyDescent="0.25">
      <c r="A82" s="3"/>
      <c r="B82" s="3"/>
      <c r="C82" s="3"/>
      <c r="D82" s="3"/>
      <c r="E82" s="3"/>
      <c r="F82" s="3"/>
      <c r="G82" s="3"/>
    </row>
    <row r="83" spans="1:7" ht="18" x14ac:dyDescent="0.25">
      <c r="A83" s="3"/>
      <c r="B83" s="3"/>
      <c r="C83" s="3"/>
      <c r="D83" s="3"/>
      <c r="E83" s="3"/>
      <c r="F83" s="3"/>
      <c r="G83" s="3"/>
    </row>
    <row r="84" spans="1:7" ht="18" x14ac:dyDescent="0.25">
      <c r="A84" s="3"/>
      <c r="B84" s="3"/>
      <c r="C84" s="3"/>
      <c r="D84" s="3"/>
      <c r="E84" s="3"/>
      <c r="F84" s="3"/>
      <c r="G84" s="3"/>
    </row>
    <row r="85" spans="1:7" ht="18" x14ac:dyDescent="0.25">
      <c r="A85" s="3"/>
      <c r="B85" s="3"/>
      <c r="C85" s="3"/>
      <c r="D85" s="3"/>
      <c r="E85" s="3"/>
      <c r="F85" s="3"/>
      <c r="G85" s="3"/>
    </row>
    <row r="86" spans="1:7" ht="18" x14ac:dyDescent="0.25">
      <c r="A86" s="3"/>
      <c r="B86" s="3"/>
      <c r="C86" s="3"/>
      <c r="D86" s="3"/>
      <c r="E86" s="3"/>
      <c r="F86" s="3"/>
      <c r="G86" s="3"/>
    </row>
    <row r="87" spans="1:7" ht="18" x14ac:dyDescent="0.25">
      <c r="A87" s="3"/>
      <c r="B87" s="3"/>
      <c r="C87" s="3"/>
      <c r="D87" s="3"/>
      <c r="E87" s="3"/>
      <c r="F87" s="3"/>
      <c r="G87" s="3"/>
    </row>
    <row r="88" spans="1:7" ht="18" x14ac:dyDescent="0.25">
      <c r="A88" s="3"/>
      <c r="B88" s="3"/>
      <c r="C88" s="3"/>
      <c r="D88" s="3"/>
      <c r="E88" s="3"/>
      <c r="F88" s="3"/>
      <c r="G88" s="3"/>
    </row>
    <row r="89" spans="1:7" ht="18" x14ac:dyDescent="0.25">
      <c r="A89" s="3"/>
      <c r="B89" s="3"/>
      <c r="C89" s="3"/>
      <c r="D89" s="3"/>
      <c r="E89" s="3"/>
      <c r="F89" s="3"/>
      <c r="G89" s="3"/>
    </row>
    <row r="90" spans="1:7" ht="18" x14ac:dyDescent="0.25">
      <c r="A90" s="3"/>
      <c r="B90" s="3"/>
      <c r="C90" s="3"/>
      <c r="D90" s="3"/>
      <c r="E90" s="3"/>
      <c r="F90" s="3"/>
      <c r="G90" s="3"/>
    </row>
    <row r="91" spans="1:7" ht="18" x14ac:dyDescent="0.25">
      <c r="A91" s="3"/>
      <c r="B91" s="3"/>
      <c r="C91" s="3"/>
      <c r="D91" s="3"/>
      <c r="E91" s="3"/>
      <c r="F91" s="3"/>
      <c r="G91" s="3"/>
    </row>
    <row r="92" spans="1:7" ht="18" x14ac:dyDescent="0.25">
      <c r="A92" s="3"/>
      <c r="B92" s="3"/>
      <c r="C92" s="3"/>
      <c r="D92" s="3"/>
      <c r="E92" s="3"/>
      <c r="F92" s="3"/>
      <c r="G92" s="3"/>
    </row>
    <row r="93" spans="1:7" ht="18" x14ac:dyDescent="0.25">
      <c r="A93" s="3"/>
      <c r="B93" s="3"/>
      <c r="C93" s="3"/>
      <c r="D93" s="3"/>
      <c r="E93" s="3"/>
      <c r="F93" s="3"/>
      <c r="G93" s="3"/>
    </row>
    <row r="94" spans="1:7" ht="18" x14ac:dyDescent="0.25">
      <c r="A94" s="3"/>
      <c r="B94" s="3"/>
      <c r="C94" s="3"/>
      <c r="D94" s="3"/>
      <c r="E94" s="3"/>
      <c r="F94" s="3"/>
      <c r="G94" s="3"/>
    </row>
    <row r="95" spans="1:7" ht="18" x14ac:dyDescent="0.25">
      <c r="A95" s="3"/>
      <c r="B95" s="3"/>
      <c r="C95" s="3"/>
      <c r="D95" s="3"/>
      <c r="E95" s="3"/>
      <c r="F95" s="3"/>
      <c r="G95" s="3"/>
    </row>
    <row r="96" spans="1:7" ht="18" x14ac:dyDescent="0.25">
      <c r="A96" s="3"/>
      <c r="B96" s="3"/>
      <c r="C96" s="3"/>
      <c r="D96" s="3"/>
      <c r="E96" s="3"/>
      <c r="F96" s="3"/>
      <c r="G96" s="3"/>
    </row>
    <row r="97" spans="1:7" ht="18" x14ac:dyDescent="0.25">
      <c r="A97" s="3"/>
      <c r="B97" s="3"/>
      <c r="C97" s="3"/>
      <c r="D97" s="3"/>
      <c r="E97" s="3"/>
      <c r="F97" s="3"/>
      <c r="G97" s="3"/>
    </row>
    <row r="98" spans="1:7" ht="18" x14ac:dyDescent="0.25">
      <c r="A98" s="3"/>
      <c r="B98" s="3"/>
      <c r="C98" s="3"/>
      <c r="D98" s="3"/>
      <c r="E98" s="3"/>
      <c r="F98" s="3"/>
      <c r="G98" s="3"/>
    </row>
    <row r="99" spans="1:7" ht="18" x14ac:dyDescent="0.25">
      <c r="A99" s="3"/>
      <c r="B99" s="3"/>
      <c r="C99" s="3"/>
      <c r="D99" s="3"/>
      <c r="E99" s="3"/>
      <c r="F99" s="3"/>
      <c r="G99" s="3"/>
    </row>
    <row r="100" spans="1:7" ht="18" x14ac:dyDescent="0.25">
      <c r="A100" s="3"/>
      <c r="B100" s="3"/>
      <c r="C100" s="3"/>
      <c r="D100" s="3"/>
      <c r="E100" s="3"/>
      <c r="F100" s="3"/>
      <c r="G100" s="3"/>
    </row>
    <row r="101" spans="1:7" ht="18" x14ac:dyDescent="0.25">
      <c r="A101" s="3"/>
      <c r="B101" s="3"/>
      <c r="C101" s="3"/>
      <c r="D101" s="3"/>
      <c r="E101" s="3"/>
      <c r="F101" s="3"/>
      <c r="G101" s="3"/>
    </row>
    <row r="102" spans="1:7" ht="18" x14ac:dyDescent="0.25">
      <c r="A102" s="3"/>
      <c r="B102" s="3"/>
      <c r="C102" s="3"/>
      <c r="D102" s="3"/>
      <c r="E102" s="3"/>
      <c r="F102" s="3"/>
      <c r="G102" s="3"/>
    </row>
    <row r="103" spans="1:7" ht="18" x14ac:dyDescent="0.25">
      <c r="A103" s="3"/>
      <c r="B103" s="3"/>
      <c r="C103" s="3"/>
      <c r="D103" s="3"/>
      <c r="E103" s="3"/>
      <c r="F103" s="3"/>
      <c r="G103" s="3"/>
    </row>
    <row r="104" spans="1:7" ht="18" x14ac:dyDescent="0.25">
      <c r="A104" s="3"/>
      <c r="B104" s="3"/>
      <c r="C104" s="3"/>
      <c r="D104" s="3"/>
      <c r="E104" s="3"/>
      <c r="F104" s="3"/>
      <c r="G104" s="3"/>
    </row>
    <row r="105" spans="1:7" ht="18" x14ac:dyDescent="0.25">
      <c r="A105" s="3"/>
      <c r="B105" s="3"/>
      <c r="C105" s="3"/>
      <c r="D105" s="3"/>
      <c r="E105" s="3"/>
      <c r="F105" s="3"/>
      <c r="G105" s="3"/>
    </row>
    <row r="106" spans="1:7" ht="18" x14ac:dyDescent="0.25">
      <c r="A106" s="3"/>
      <c r="B106" s="3"/>
      <c r="C106" s="3"/>
      <c r="D106" s="3"/>
      <c r="E106" s="3"/>
      <c r="F106" s="3"/>
      <c r="G106" s="3"/>
    </row>
    <row r="107" spans="1:7" ht="18" x14ac:dyDescent="0.25">
      <c r="A107" s="3"/>
      <c r="B107" s="3"/>
      <c r="C107" s="3"/>
      <c r="D107" s="3"/>
      <c r="E107" s="3"/>
      <c r="F107" s="3"/>
      <c r="G107" s="3"/>
    </row>
    <row r="108" spans="1:7" ht="18" x14ac:dyDescent="0.25">
      <c r="A108" s="3"/>
      <c r="B108" s="3"/>
      <c r="C108" s="3"/>
      <c r="D108" s="3"/>
      <c r="E108" s="3"/>
      <c r="F108" s="3"/>
      <c r="G108" s="3"/>
    </row>
    <row r="109" spans="1:7" ht="18" x14ac:dyDescent="0.25">
      <c r="A109" s="3"/>
      <c r="B109" s="3"/>
      <c r="C109" s="3"/>
      <c r="D109" s="3"/>
      <c r="E109" s="3"/>
      <c r="F109" s="3"/>
      <c r="G109" s="3"/>
    </row>
    <row r="110" spans="1:7" ht="18" x14ac:dyDescent="0.25">
      <c r="A110" s="3"/>
      <c r="B110" s="3"/>
      <c r="C110" s="3"/>
      <c r="D110" s="3"/>
      <c r="E110" s="3"/>
      <c r="F110" s="3"/>
      <c r="G110" s="3"/>
    </row>
    <row r="111" spans="1:7" ht="18" x14ac:dyDescent="0.25">
      <c r="A111" s="3"/>
      <c r="B111" s="3"/>
      <c r="C111" s="3"/>
      <c r="D111" s="3"/>
      <c r="E111" s="3"/>
      <c r="F111" s="3"/>
      <c r="G111" s="3"/>
    </row>
    <row r="112" spans="1:7" ht="18" x14ac:dyDescent="0.25">
      <c r="A112" s="3"/>
      <c r="B112" s="3"/>
      <c r="C112" s="3"/>
      <c r="D112" s="3"/>
      <c r="E112" s="3"/>
      <c r="F112" s="3"/>
      <c r="G112" s="3"/>
    </row>
    <row r="113" spans="1:7" ht="18" x14ac:dyDescent="0.25">
      <c r="A113" s="3"/>
      <c r="B113" s="3"/>
      <c r="C113" s="3"/>
      <c r="D113" s="3"/>
      <c r="E113" s="3"/>
      <c r="F113" s="3"/>
      <c r="G113" s="3"/>
    </row>
    <row r="114" spans="1:7" ht="18" x14ac:dyDescent="0.25">
      <c r="A114" s="3"/>
      <c r="B114" s="3"/>
      <c r="C114" s="3"/>
      <c r="D114" s="3"/>
      <c r="E114" s="3"/>
      <c r="F114" s="3"/>
      <c r="G114" s="3"/>
    </row>
    <row r="115" spans="1:7" ht="18" x14ac:dyDescent="0.25">
      <c r="A115" s="3"/>
      <c r="B115" s="3"/>
      <c r="C115" s="3"/>
      <c r="D115" s="3"/>
      <c r="E115" s="3"/>
      <c r="F115" s="3"/>
      <c r="G115" s="3"/>
    </row>
    <row r="116" spans="1:7" ht="18" x14ac:dyDescent="0.25">
      <c r="A116" s="3"/>
      <c r="B116" s="3"/>
      <c r="C116" s="3"/>
      <c r="D116" s="3"/>
      <c r="E116" s="3"/>
      <c r="F116" s="3"/>
      <c r="G116" s="3"/>
    </row>
    <row r="117" spans="1:7" ht="18" x14ac:dyDescent="0.25">
      <c r="A117" s="3"/>
      <c r="B117" s="3"/>
      <c r="C117" s="3"/>
      <c r="D117" s="3"/>
      <c r="E117" s="3"/>
      <c r="F117" s="3"/>
      <c r="G117" s="3"/>
    </row>
    <row r="118" spans="1:7" ht="18" x14ac:dyDescent="0.25">
      <c r="A118" s="3"/>
      <c r="B118" s="3"/>
      <c r="C118" s="3"/>
      <c r="D118" s="3"/>
      <c r="E118" s="3"/>
      <c r="F118" s="3"/>
      <c r="G118" s="3"/>
    </row>
    <row r="119" spans="1:7" ht="18" x14ac:dyDescent="0.25">
      <c r="A119" s="3"/>
      <c r="B119" s="3"/>
      <c r="C119" s="3"/>
      <c r="D119" s="3"/>
      <c r="E119" s="3"/>
      <c r="F119" s="3"/>
      <c r="G119" s="3"/>
    </row>
    <row r="120" spans="1:7" ht="18" x14ac:dyDescent="0.25">
      <c r="A120" s="3"/>
      <c r="B120" s="3"/>
      <c r="C120" s="3"/>
      <c r="D120" s="3"/>
      <c r="E120" s="3"/>
      <c r="F120" s="3"/>
      <c r="G120" s="3"/>
    </row>
    <row r="121" spans="1:7" ht="18" x14ac:dyDescent="0.25">
      <c r="A121" s="3"/>
      <c r="B121" s="3"/>
      <c r="C121" s="3"/>
      <c r="D121" s="3"/>
      <c r="E121" s="3"/>
      <c r="F121" s="3"/>
      <c r="G121" s="3"/>
    </row>
    <row r="122" spans="1:7" ht="18" x14ac:dyDescent="0.25">
      <c r="A122" s="3"/>
      <c r="B122" s="3"/>
      <c r="C122" s="3"/>
      <c r="D122" s="3"/>
      <c r="E122" s="3"/>
      <c r="F122" s="3"/>
      <c r="G122" s="3"/>
    </row>
    <row r="123" spans="1:7" ht="18" x14ac:dyDescent="0.25">
      <c r="A123" s="3"/>
      <c r="B123" s="3"/>
      <c r="C123" s="3"/>
      <c r="D123" s="3"/>
      <c r="E123" s="3"/>
      <c r="F123" s="3"/>
      <c r="G123" s="3"/>
    </row>
    <row r="124" spans="1:7" ht="18" x14ac:dyDescent="0.25">
      <c r="A124" s="3"/>
      <c r="B124" s="3"/>
      <c r="C124" s="3"/>
      <c r="D124" s="3"/>
      <c r="E124" s="3"/>
      <c r="F124" s="3"/>
      <c r="G124" s="3"/>
    </row>
    <row r="125" spans="1:7" ht="18" x14ac:dyDescent="0.25">
      <c r="A125" s="3"/>
      <c r="B125" s="3"/>
      <c r="C125" s="3"/>
      <c r="D125" s="3"/>
      <c r="E125" s="3"/>
      <c r="F125" s="3"/>
      <c r="G125" s="3"/>
    </row>
    <row r="126" spans="1:7" ht="18" x14ac:dyDescent="0.25">
      <c r="A126" s="3"/>
      <c r="B126" s="3"/>
      <c r="C126" s="3"/>
      <c r="D126" s="3"/>
      <c r="E126" s="3"/>
      <c r="F126" s="3"/>
      <c r="G126" s="3"/>
    </row>
    <row r="127" spans="1:7" ht="18" x14ac:dyDescent="0.25">
      <c r="A127" s="3"/>
      <c r="B127" s="3"/>
      <c r="C127" s="3"/>
      <c r="D127" s="3"/>
      <c r="E127" s="3"/>
      <c r="F127" s="3"/>
      <c r="G127" s="3"/>
    </row>
    <row r="128" spans="1:7" ht="18" x14ac:dyDescent="0.25">
      <c r="A128" s="3"/>
      <c r="B128" s="3"/>
      <c r="C128" s="3"/>
      <c r="D128" s="3"/>
      <c r="E128" s="3"/>
      <c r="F128" s="3"/>
      <c r="G128" s="3"/>
    </row>
    <row r="129" spans="1:7" ht="18" x14ac:dyDescent="0.25">
      <c r="A129" s="3"/>
      <c r="B129" s="3"/>
      <c r="C129" s="3"/>
      <c r="D129" s="3"/>
      <c r="E129" s="3"/>
      <c r="F129" s="3"/>
      <c r="G129" s="3"/>
    </row>
    <row r="130" spans="1:7" ht="18" x14ac:dyDescent="0.25">
      <c r="A130" s="3"/>
      <c r="B130" s="3"/>
      <c r="C130" s="3"/>
      <c r="D130" s="3"/>
      <c r="E130" s="3"/>
      <c r="F130" s="3"/>
      <c r="G130" s="3"/>
    </row>
    <row r="131" spans="1:7" ht="18" x14ac:dyDescent="0.25">
      <c r="A131" s="3"/>
      <c r="B131" s="3"/>
      <c r="C131" s="3"/>
      <c r="D131" s="3"/>
      <c r="E131" s="3"/>
      <c r="F131" s="3"/>
      <c r="G131" s="3"/>
    </row>
    <row r="132" spans="1:7" ht="18" x14ac:dyDescent="0.25">
      <c r="A132" s="3"/>
      <c r="B132" s="3"/>
      <c r="C132" s="3"/>
      <c r="D132" s="3"/>
      <c r="E132" s="3"/>
      <c r="F132" s="3"/>
      <c r="G132" s="3"/>
    </row>
    <row r="133" spans="1:7" ht="18" x14ac:dyDescent="0.25">
      <c r="A133" s="3"/>
      <c r="B133" s="3"/>
      <c r="C133" s="3"/>
      <c r="D133" s="3"/>
      <c r="E133" s="3"/>
      <c r="F133" s="3"/>
      <c r="G133" s="3"/>
    </row>
    <row r="134" spans="1:7" ht="18" x14ac:dyDescent="0.25">
      <c r="A134" s="3"/>
      <c r="B134" s="3"/>
      <c r="C134" s="3"/>
      <c r="D134" s="3"/>
      <c r="E134" s="3"/>
      <c r="F134" s="3"/>
      <c r="G134" s="3"/>
    </row>
    <row r="135" spans="1:7" ht="18" x14ac:dyDescent="0.25">
      <c r="A135" s="3"/>
      <c r="B135" s="3"/>
      <c r="C135" s="3"/>
      <c r="D135" s="3"/>
      <c r="E135" s="3"/>
      <c r="F135" s="3"/>
      <c r="G135" s="3"/>
    </row>
    <row r="136" spans="1:7" ht="18" x14ac:dyDescent="0.25">
      <c r="A136" s="3"/>
      <c r="B136" s="3"/>
      <c r="C136" s="3"/>
      <c r="D136" s="3"/>
      <c r="E136" s="3"/>
      <c r="F136" s="3"/>
      <c r="G136" s="3"/>
    </row>
    <row r="137" spans="1:7" ht="18" x14ac:dyDescent="0.25">
      <c r="A137" s="3"/>
      <c r="B137" s="3"/>
      <c r="C137" s="3"/>
      <c r="D137" s="3"/>
      <c r="E137" s="3"/>
      <c r="F137" s="3"/>
      <c r="G137" s="3"/>
    </row>
    <row r="138" spans="1:7" ht="18" x14ac:dyDescent="0.25">
      <c r="A138" s="3"/>
      <c r="B138" s="3"/>
      <c r="C138" s="3"/>
      <c r="D138" s="3"/>
      <c r="E138" s="3"/>
      <c r="F138" s="3"/>
      <c r="G138" s="3"/>
    </row>
    <row r="139" spans="1:7" ht="18" x14ac:dyDescent="0.25">
      <c r="A139" s="3"/>
      <c r="B139" s="3"/>
      <c r="C139" s="3"/>
      <c r="D139" s="3"/>
      <c r="E139" s="3"/>
      <c r="F139" s="3"/>
      <c r="G139" s="3"/>
    </row>
    <row r="140" spans="1:7" ht="18" x14ac:dyDescent="0.25">
      <c r="A140" s="3"/>
      <c r="B140" s="3"/>
      <c r="C140" s="3"/>
      <c r="D140" s="3"/>
      <c r="E140" s="3"/>
      <c r="F140" s="3"/>
      <c r="G140" s="3"/>
    </row>
    <row r="141" spans="1:7" ht="18" x14ac:dyDescent="0.25">
      <c r="A141" s="3"/>
      <c r="B141" s="3"/>
      <c r="C141" s="3"/>
      <c r="D141" s="3"/>
      <c r="E141" s="3"/>
      <c r="F141" s="3"/>
      <c r="G141" s="3"/>
    </row>
    <row r="142" spans="1:7" ht="18" x14ac:dyDescent="0.25">
      <c r="A142" s="3"/>
      <c r="B142" s="3"/>
      <c r="C142" s="3"/>
      <c r="D142" s="3"/>
      <c r="E142" s="3"/>
      <c r="F142" s="3"/>
      <c r="G142" s="3"/>
    </row>
    <row r="143" spans="1:7" ht="18" x14ac:dyDescent="0.25">
      <c r="A143" s="3"/>
      <c r="B143" s="3"/>
      <c r="C143" s="3"/>
      <c r="D143" s="3"/>
      <c r="E143" s="3"/>
      <c r="F143" s="3"/>
      <c r="G143" s="3"/>
    </row>
    <row r="144" spans="1:7" ht="18" x14ac:dyDescent="0.25">
      <c r="A144" s="3"/>
      <c r="B144" s="3"/>
      <c r="C144" s="3"/>
      <c r="D144" s="3"/>
      <c r="E144" s="3"/>
      <c r="F144" s="3"/>
      <c r="G144" s="3"/>
    </row>
    <row r="145" spans="1:7" ht="18" x14ac:dyDescent="0.25">
      <c r="A145" s="3"/>
      <c r="B145" s="3"/>
      <c r="C145" s="3"/>
      <c r="D145" s="3"/>
      <c r="E145" s="3"/>
      <c r="F145" s="3"/>
      <c r="G145" s="3"/>
    </row>
    <row r="146" spans="1:7" ht="18" x14ac:dyDescent="0.25">
      <c r="A146" s="3"/>
      <c r="B146" s="3"/>
      <c r="C146" s="3"/>
      <c r="D146" s="3"/>
      <c r="E146" s="3"/>
      <c r="F146" s="3"/>
      <c r="G146" s="3"/>
    </row>
    <row r="147" spans="1:7" ht="18" x14ac:dyDescent="0.25">
      <c r="A147" s="3"/>
      <c r="B147" s="3"/>
      <c r="C147" s="3"/>
      <c r="D147" s="3"/>
      <c r="E147" s="3"/>
      <c r="F147" s="3"/>
      <c r="G147" s="3"/>
    </row>
    <row r="148" spans="1:7" ht="18" x14ac:dyDescent="0.25">
      <c r="A148" s="3"/>
      <c r="B148" s="3"/>
      <c r="C148" s="3"/>
      <c r="D148" s="3"/>
      <c r="E148" s="3"/>
      <c r="F148" s="3"/>
      <c r="G148" s="3"/>
    </row>
    <row r="149" spans="1:7" ht="18" x14ac:dyDescent="0.25">
      <c r="A149" s="3"/>
      <c r="B149" s="3"/>
      <c r="C149" s="3"/>
      <c r="D149" s="3"/>
      <c r="E149" s="3"/>
      <c r="F149" s="3"/>
      <c r="G149" s="3"/>
    </row>
    <row r="150" spans="1:7" ht="18" x14ac:dyDescent="0.25">
      <c r="A150" s="3"/>
      <c r="B150" s="3"/>
      <c r="C150" s="3"/>
      <c r="D150" s="3"/>
      <c r="E150" s="3"/>
      <c r="F150" s="3"/>
      <c r="G150" s="3"/>
    </row>
    <row r="151" spans="1:7" ht="18" x14ac:dyDescent="0.25">
      <c r="A151" s="3"/>
      <c r="B151" s="3"/>
      <c r="C151" s="3"/>
      <c r="D151" s="3"/>
      <c r="E151" s="3"/>
      <c r="F151" s="3"/>
      <c r="G151" s="3"/>
    </row>
    <row r="152" spans="1:7" ht="18" x14ac:dyDescent="0.25">
      <c r="A152" s="3"/>
      <c r="B152" s="3"/>
      <c r="C152" s="3"/>
      <c r="D152" s="3"/>
      <c r="E152" s="3"/>
      <c r="F152" s="3"/>
      <c r="G152" s="3"/>
    </row>
    <row r="153" spans="1:7" ht="18" x14ac:dyDescent="0.25">
      <c r="A153" s="3"/>
      <c r="B153" s="3"/>
      <c r="C153" s="3"/>
      <c r="D153" s="3"/>
      <c r="E153" s="3"/>
      <c r="F153" s="3"/>
      <c r="G153" s="3"/>
    </row>
    <row r="154" spans="1:7" ht="18" x14ac:dyDescent="0.25">
      <c r="A154" s="3"/>
      <c r="B154" s="3"/>
      <c r="C154" s="3"/>
      <c r="D154" s="3"/>
      <c r="E154" s="3"/>
      <c r="F154" s="3"/>
      <c r="G154" s="3"/>
    </row>
    <row r="155" spans="1:7" ht="18" x14ac:dyDescent="0.25">
      <c r="A155" s="3"/>
      <c r="B155" s="3"/>
      <c r="C155" s="3"/>
      <c r="D155" s="3"/>
      <c r="E155" s="3"/>
      <c r="F155" s="3"/>
      <c r="G155" s="3"/>
    </row>
    <row r="156" spans="1:7" ht="18" x14ac:dyDescent="0.25">
      <c r="A156" s="3"/>
      <c r="B156" s="3"/>
      <c r="C156" s="3"/>
      <c r="D156" s="3"/>
      <c r="E156" s="3"/>
      <c r="F156" s="3"/>
      <c r="G156" s="3"/>
    </row>
    <row r="157" spans="1:7" ht="18" x14ac:dyDescent="0.25">
      <c r="A157" s="3"/>
      <c r="B157" s="3"/>
      <c r="C157" s="3"/>
      <c r="D157" s="3"/>
      <c r="E157" s="3"/>
      <c r="F157" s="3"/>
      <c r="G157" s="3"/>
    </row>
    <row r="158" spans="1:7" ht="18" x14ac:dyDescent="0.25">
      <c r="A158" s="3"/>
      <c r="B158" s="3"/>
      <c r="C158" s="3"/>
      <c r="D158" s="3"/>
      <c r="E158" s="3"/>
      <c r="F158" s="3"/>
      <c r="G158" s="3"/>
    </row>
    <row r="159" spans="1:7" ht="18" x14ac:dyDescent="0.25">
      <c r="A159" s="3"/>
      <c r="B159" s="3"/>
      <c r="C159" s="3"/>
      <c r="D159" s="3"/>
      <c r="E159" s="3"/>
      <c r="F159" s="3"/>
      <c r="G159" s="3"/>
    </row>
    <row r="160" spans="1:7" ht="18" x14ac:dyDescent="0.25">
      <c r="A160" s="3"/>
      <c r="B160" s="3"/>
      <c r="C160" s="3"/>
      <c r="D160" s="3"/>
      <c r="E160" s="3"/>
      <c r="F160" s="3"/>
      <c r="G160" s="3"/>
    </row>
    <row r="161" spans="1:7" ht="18" x14ac:dyDescent="0.25">
      <c r="A161" s="3"/>
      <c r="B161" s="3"/>
      <c r="C161" s="3"/>
      <c r="D161" s="3"/>
      <c r="E161" s="3"/>
      <c r="F161" s="3"/>
      <c r="G161" s="3"/>
    </row>
    <row r="162" spans="1:7" ht="18" x14ac:dyDescent="0.25">
      <c r="A162" s="3"/>
      <c r="B162" s="3"/>
      <c r="C162" s="3"/>
      <c r="D162" s="3"/>
      <c r="E162" s="3"/>
      <c r="F162" s="3"/>
      <c r="G162" s="3"/>
    </row>
    <row r="163" spans="1:7" ht="18" x14ac:dyDescent="0.25">
      <c r="A163" s="3"/>
      <c r="B163" s="3"/>
      <c r="C163" s="3"/>
      <c r="D163" s="3"/>
      <c r="E163" s="3"/>
      <c r="F163" s="3"/>
      <c r="G163" s="3"/>
    </row>
    <row r="164" spans="1:7" ht="18" x14ac:dyDescent="0.25">
      <c r="A164" s="3"/>
      <c r="B164" s="3"/>
      <c r="C164" s="3"/>
      <c r="D164" s="3"/>
      <c r="E164" s="3"/>
      <c r="F164" s="3"/>
      <c r="G164" s="3"/>
    </row>
    <row r="165" spans="1:7" ht="18" x14ac:dyDescent="0.25">
      <c r="A165" s="3"/>
      <c r="B165" s="3"/>
      <c r="C165" s="3"/>
      <c r="D165" s="3"/>
      <c r="E165" s="3"/>
      <c r="F165" s="3"/>
      <c r="G165" s="3"/>
    </row>
    <row r="166" spans="1:7" ht="18" x14ac:dyDescent="0.25">
      <c r="A166" s="3"/>
      <c r="B166" s="3"/>
      <c r="C166" s="3"/>
      <c r="D166" s="3"/>
      <c r="E166" s="3"/>
      <c r="F166" s="3"/>
      <c r="G166" s="3"/>
    </row>
    <row r="167" spans="1:7" ht="18" x14ac:dyDescent="0.25">
      <c r="A167" s="3"/>
      <c r="B167" s="3"/>
      <c r="C167" s="3"/>
      <c r="D167" s="3"/>
      <c r="E167" s="3"/>
      <c r="F167" s="3"/>
      <c r="G167" s="3"/>
    </row>
    <row r="168" spans="1:7" ht="18" x14ac:dyDescent="0.25">
      <c r="A168" s="3"/>
      <c r="B168" s="3"/>
      <c r="C168" s="3"/>
      <c r="D168" s="3"/>
      <c r="E168" s="3"/>
      <c r="F168" s="3"/>
      <c r="G168" s="3"/>
    </row>
    <row r="169" spans="1:7" ht="18" x14ac:dyDescent="0.25">
      <c r="A169" s="3"/>
      <c r="B169" s="3"/>
      <c r="C169" s="3"/>
      <c r="D169" s="3"/>
      <c r="E169" s="3"/>
      <c r="F169" s="3"/>
      <c r="G169" s="3"/>
    </row>
    <row r="170" spans="1:7" ht="18" x14ac:dyDescent="0.25">
      <c r="A170" s="3"/>
      <c r="B170" s="3"/>
      <c r="C170" s="3"/>
      <c r="D170" s="3"/>
      <c r="E170" s="3"/>
      <c r="F170" s="3"/>
      <c r="G170" s="3"/>
    </row>
    <row r="171" spans="1:7" ht="18" x14ac:dyDescent="0.25">
      <c r="A171" s="3"/>
      <c r="B171" s="3"/>
      <c r="C171" s="3"/>
      <c r="D171" s="3"/>
      <c r="E171" s="3"/>
      <c r="F171" s="3"/>
      <c r="G171" s="3"/>
    </row>
    <row r="172" spans="1:7" ht="18" x14ac:dyDescent="0.25">
      <c r="A172" s="3"/>
      <c r="B172" s="3"/>
      <c r="C172" s="3"/>
      <c r="D172" s="3"/>
      <c r="E172" s="3"/>
      <c r="F172" s="3"/>
      <c r="G172" s="3"/>
    </row>
    <row r="173" spans="1:7" ht="18" x14ac:dyDescent="0.25">
      <c r="A173" s="3"/>
      <c r="B173" s="3"/>
      <c r="C173" s="3"/>
      <c r="D173" s="3"/>
      <c r="E173" s="3"/>
      <c r="F173" s="3"/>
      <c r="G173" s="3"/>
    </row>
    <row r="174" spans="1:7" ht="18" x14ac:dyDescent="0.25">
      <c r="A174" s="3"/>
      <c r="B174" s="3"/>
      <c r="C174" s="3"/>
      <c r="D174" s="3"/>
      <c r="E174" s="3"/>
      <c r="F174" s="3"/>
      <c r="G174" s="3"/>
    </row>
    <row r="175" spans="1:7" ht="18" x14ac:dyDescent="0.25">
      <c r="A175" s="3"/>
      <c r="B175" s="3"/>
      <c r="C175" s="3"/>
      <c r="D175" s="3"/>
      <c r="E175" s="3"/>
      <c r="F175" s="3"/>
      <c r="G175" s="3"/>
    </row>
    <row r="176" spans="1:7" ht="18" x14ac:dyDescent="0.25">
      <c r="A176" s="3"/>
      <c r="B176" s="3"/>
      <c r="C176" s="3"/>
      <c r="D176" s="3"/>
      <c r="E176" s="3"/>
      <c r="F176" s="3"/>
      <c r="G176" s="3"/>
    </row>
    <row r="177" spans="1:7" ht="18" x14ac:dyDescent="0.25">
      <c r="A177" s="3"/>
      <c r="B177" s="3"/>
      <c r="C177" s="3"/>
      <c r="D177" s="3"/>
      <c r="E177" s="3"/>
      <c r="F177" s="3"/>
      <c r="G177" s="3"/>
    </row>
    <row r="178" spans="1:7" ht="18" x14ac:dyDescent="0.25">
      <c r="A178" s="3"/>
      <c r="B178" s="3"/>
      <c r="C178" s="3"/>
      <c r="D178" s="3"/>
      <c r="E178" s="3"/>
      <c r="F178" s="3"/>
      <c r="G178" s="3"/>
    </row>
    <row r="179" spans="1:7" ht="18" x14ac:dyDescent="0.25">
      <c r="A179" s="3"/>
      <c r="B179" s="3"/>
      <c r="C179" s="3"/>
      <c r="D179" s="3"/>
      <c r="E179" s="3"/>
      <c r="F179" s="3"/>
      <c r="G179" s="3"/>
    </row>
    <row r="180" spans="1:7" ht="18" x14ac:dyDescent="0.25">
      <c r="A180" s="3"/>
      <c r="B180" s="3"/>
      <c r="C180" s="3"/>
      <c r="D180" s="3"/>
      <c r="E180" s="3"/>
      <c r="F180" s="3"/>
      <c r="G180" s="3"/>
    </row>
    <row r="181" spans="1:7" ht="18" x14ac:dyDescent="0.25">
      <c r="A181" s="3"/>
      <c r="B181" s="3"/>
      <c r="C181" s="3"/>
      <c r="D181" s="3"/>
      <c r="E181" s="3"/>
      <c r="F181" s="3"/>
      <c r="G181" s="3"/>
    </row>
    <row r="182" spans="1:7" ht="18" x14ac:dyDescent="0.25">
      <c r="A182" s="3"/>
      <c r="B182" s="3"/>
      <c r="C182" s="3"/>
      <c r="D182" s="3"/>
      <c r="E182" s="3"/>
      <c r="F182" s="3"/>
      <c r="G182" s="3"/>
    </row>
    <row r="183" spans="1:7" ht="18" x14ac:dyDescent="0.25">
      <c r="A183" s="3"/>
      <c r="B183" s="3"/>
      <c r="C183" s="3"/>
      <c r="D183" s="3"/>
      <c r="E183" s="3"/>
      <c r="F183" s="3"/>
      <c r="G183" s="3"/>
    </row>
    <row r="184" spans="1:7" ht="18" x14ac:dyDescent="0.25">
      <c r="A184" s="3"/>
      <c r="B184" s="3"/>
      <c r="C184" s="3"/>
      <c r="D184" s="3"/>
      <c r="E184" s="3"/>
      <c r="F184" s="3"/>
      <c r="G184" s="3"/>
    </row>
    <row r="185" spans="1:7" ht="18" x14ac:dyDescent="0.25">
      <c r="A185" s="3"/>
      <c r="B185" s="3"/>
      <c r="C185" s="3"/>
      <c r="D185" s="3"/>
      <c r="E185" s="3"/>
      <c r="F185" s="3"/>
      <c r="G185" s="3"/>
    </row>
    <row r="186" spans="1:7" ht="18" x14ac:dyDescent="0.25">
      <c r="A186" s="3"/>
      <c r="B186" s="3"/>
      <c r="C186" s="3"/>
      <c r="D186" s="3"/>
      <c r="E186" s="3"/>
      <c r="F186" s="3"/>
      <c r="G186" s="3"/>
    </row>
    <row r="187" spans="1:7" ht="18" x14ac:dyDescent="0.25">
      <c r="A187" s="3"/>
      <c r="B187" s="3"/>
      <c r="C187" s="3"/>
      <c r="D187" s="3"/>
      <c r="E187" s="3"/>
      <c r="F187" s="3"/>
      <c r="G187" s="3"/>
    </row>
    <row r="188" spans="1:7" ht="18" x14ac:dyDescent="0.25">
      <c r="A188" s="3"/>
      <c r="B188" s="3"/>
      <c r="C188" s="3"/>
      <c r="D188" s="3"/>
      <c r="E188" s="3"/>
      <c r="F188" s="3"/>
      <c r="G188" s="3"/>
    </row>
    <row r="189" spans="1:7" ht="18" x14ac:dyDescent="0.25">
      <c r="A189" s="3"/>
      <c r="B189" s="3"/>
      <c r="C189" s="3"/>
      <c r="D189" s="3"/>
      <c r="E189" s="3"/>
      <c r="F189" s="3"/>
      <c r="G189" s="3"/>
    </row>
    <row r="190" spans="1:7" ht="18" x14ac:dyDescent="0.25">
      <c r="A190" s="3"/>
      <c r="B190" s="3"/>
      <c r="C190" s="3"/>
      <c r="D190" s="3"/>
      <c r="E190" s="3"/>
      <c r="F190" s="3"/>
      <c r="G190" s="3"/>
    </row>
    <row r="191" spans="1:7" ht="18" x14ac:dyDescent="0.25">
      <c r="A191" s="3"/>
      <c r="B191" s="3"/>
      <c r="C191" s="3"/>
      <c r="D191" s="3"/>
      <c r="E191" s="3"/>
      <c r="F191" s="3"/>
      <c r="G191" s="3"/>
    </row>
    <row r="192" spans="1:7" ht="18" x14ac:dyDescent="0.25">
      <c r="A192" s="3"/>
      <c r="B192" s="3"/>
      <c r="C192" s="3"/>
      <c r="D192" s="3"/>
      <c r="E192" s="3"/>
      <c r="F192" s="3"/>
      <c r="G192" s="3"/>
    </row>
    <row r="193" spans="1:7" ht="18" x14ac:dyDescent="0.25">
      <c r="A193" s="3"/>
      <c r="B193" s="3"/>
      <c r="C193" s="3"/>
      <c r="D193" s="3"/>
      <c r="E193" s="3"/>
      <c r="F193" s="3"/>
      <c r="G193" s="3"/>
    </row>
    <row r="194" spans="1:7" ht="18" x14ac:dyDescent="0.25">
      <c r="A194" s="3"/>
      <c r="B194" s="3"/>
      <c r="C194" s="3"/>
      <c r="D194" s="3"/>
      <c r="E194" s="3"/>
      <c r="F194" s="3"/>
      <c r="G194" s="3"/>
    </row>
    <row r="195" spans="1:7" ht="18" x14ac:dyDescent="0.25">
      <c r="A195" s="3"/>
      <c r="B195" s="3"/>
      <c r="C195" s="3"/>
      <c r="D195" s="3"/>
      <c r="E195" s="3"/>
      <c r="F195" s="3"/>
      <c r="G195" s="3"/>
    </row>
    <row r="196" spans="1:7" ht="18" x14ac:dyDescent="0.25">
      <c r="A196" s="3"/>
      <c r="B196" s="3"/>
      <c r="C196" s="3"/>
      <c r="D196" s="3"/>
      <c r="E196" s="3"/>
      <c r="F196" s="3"/>
      <c r="G196" s="3"/>
    </row>
    <row r="197" spans="1:7" ht="18" x14ac:dyDescent="0.25">
      <c r="A197" s="3"/>
      <c r="B197" s="3"/>
      <c r="C197" s="3"/>
      <c r="D197" s="3"/>
      <c r="E197" s="3"/>
      <c r="F197" s="3"/>
      <c r="G197" s="3"/>
    </row>
    <row r="198" spans="1:7" ht="18" x14ac:dyDescent="0.25">
      <c r="A198" s="3"/>
      <c r="B198" s="3"/>
      <c r="C198" s="3"/>
      <c r="D198" s="3"/>
      <c r="E198" s="3"/>
      <c r="F198" s="3"/>
      <c r="G198" s="3"/>
    </row>
    <row r="199" spans="1:7" ht="18" x14ac:dyDescent="0.25">
      <c r="A199" s="3"/>
      <c r="B199" s="3"/>
      <c r="C199" s="3"/>
      <c r="D199" s="3"/>
      <c r="E199" s="3"/>
      <c r="F199" s="3"/>
      <c r="G199" s="3"/>
    </row>
    <row r="200" spans="1:7" ht="18" x14ac:dyDescent="0.25">
      <c r="A200" s="3"/>
      <c r="B200" s="3"/>
      <c r="C200" s="3"/>
      <c r="D200" s="3"/>
      <c r="E200" s="3"/>
      <c r="F200" s="3"/>
      <c r="G200" s="3"/>
    </row>
    <row r="201" spans="1:7" ht="18" x14ac:dyDescent="0.25">
      <c r="A201" s="3"/>
      <c r="B201" s="3"/>
      <c r="C201" s="3"/>
      <c r="D201" s="3"/>
      <c r="E201" s="3"/>
      <c r="F201" s="3"/>
      <c r="G201" s="3"/>
    </row>
    <row r="202" spans="1:7" ht="18" x14ac:dyDescent="0.25">
      <c r="A202" s="3"/>
      <c r="B202" s="3"/>
      <c r="C202" s="3"/>
      <c r="D202" s="3"/>
      <c r="E202" s="3"/>
      <c r="F202" s="3"/>
      <c r="G202" s="3"/>
    </row>
    <row r="203" spans="1:7" ht="18" x14ac:dyDescent="0.25">
      <c r="A203" s="3"/>
      <c r="B203" s="3"/>
      <c r="C203" s="3"/>
      <c r="D203" s="3"/>
      <c r="E203" s="3"/>
      <c r="F203" s="3"/>
      <c r="G203" s="3"/>
    </row>
    <row r="204" spans="1:7" ht="18" x14ac:dyDescent="0.25">
      <c r="A204" s="3"/>
      <c r="B204" s="3"/>
      <c r="C204" s="3"/>
      <c r="D204" s="3"/>
      <c r="E204" s="3"/>
      <c r="F204" s="3"/>
      <c r="G204" s="3"/>
    </row>
    <row r="205" spans="1:7" ht="18" x14ac:dyDescent="0.25">
      <c r="A205" s="3"/>
      <c r="B205" s="3"/>
      <c r="C205" s="3"/>
      <c r="D205" s="3"/>
      <c r="E205" s="3"/>
      <c r="F205" s="3"/>
      <c r="G205" s="3"/>
    </row>
    <row r="206" spans="1:7" ht="18" x14ac:dyDescent="0.25">
      <c r="A206" s="3"/>
      <c r="B206" s="3"/>
      <c r="C206" s="3"/>
      <c r="D206" s="3"/>
      <c r="E206" s="3"/>
      <c r="F206" s="3"/>
      <c r="G206" s="3"/>
    </row>
    <row r="207" spans="1:7" ht="18" x14ac:dyDescent="0.25">
      <c r="A207" s="3"/>
      <c r="B207" s="3"/>
      <c r="C207" s="3"/>
      <c r="D207" s="3"/>
      <c r="E207" s="3"/>
      <c r="F207" s="3"/>
      <c r="G207" s="3"/>
    </row>
    <row r="208" spans="1:7" ht="18" x14ac:dyDescent="0.25">
      <c r="A208" s="3"/>
      <c r="B208" s="3"/>
      <c r="C208" s="3"/>
      <c r="D208" s="3"/>
      <c r="E208" s="3"/>
      <c r="F208" s="3"/>
      <c r="G208" s="3"/>
    </row>
    <row r="209" spans="1:7" ht="18" x14ac:dyDescent="0.25">
      <c r="A209" s="3"/>
      <c r="B209" s="3"/>
      <c r="C209" s="3"/>
      <c r="D209" s="3"/>
      <c r="E209" s="3"/>
      <c r="F209" s="3"/>
      <c r="G209" s="3"/>
    </row>
    <row r="210" spans="1:7" ht="18" x14ac:dyDescent="0.25">
      <c r="A210" s="3"/>
      <c r="B210" s="3"/>
      <c r="C210" s="3"/>
      <c r="D210" s="3"/>
      <c r="E210" s="3"/>
      <c r="F210" s="3"/>
      <c r="G210" s="3"/>
    </row>
    <row r="211" spans="1:7" ht="18" x14ac:dyDescent="0.25">
      <c r="A211" s="3"/>
      <c r="B211" s="3"/>
      <c r="C211" s="3"/>
      <c r="D211" s="3"/>
      <c r="E211" s="3"/>
      <c r="F211" s="3"/>
      <c r="G211" s="3"/>
    </row>
    <row r="212" spans="1:7" ht="18" x14ac:dyDescent="0.25">
      <c r="A212" s="3"/>
      <c r="B212" s="3"/>
      <c r="C212" s="3"/>
      <c r="D212" s="3"/>
      <c r="E212" s="3"/>
      <c r="F212" s="3"/>
      <c r="G212" s="3"/>
    </row>
    <row r="213" spans="1:7" ht="18" x14ac:dyDescent="0.25">
      <c r="A213" s="3"/>
      <c r="B213" s="3"/>
      <c r="C213" s="3"/>
      <c r="D213" s="3"/>
      <c r="E213" s="3"/>
      <c r="F213" s="3"/>
      <c r="G213" s="3"/>
    </row>
    <row r="214" spans="1:7" ht="18" x14ac:dyDescent="0.25">
      <c r="A214" s="3"/>
      <c r="B214" s="3"/>
      <c r="C214" s="3"/>
      <c r="D214" s="3"/>
      <c r="E214" s="3"/>
      <c r="F214" s="3"/>
      <c r="G214" s="3"/>
    </row>
    <row r="215" spans="1:7" ht="18" x14ac:dyDescent="0.25">
      <c r="A215" s="3"/>
      <c r="B215" s="3"/>
      <c r="C215" s="3"/>
      <c r="D215" s="3"/>
      <c r="E215" s="3"/>
      <c r="F215" s="3"/>
      <c r="G215" s="3"/>
    </row>
    <row r="216" spans="1:7" ht="18" x14ac:dyDescent="0.25">
      <c r="A216" s="3"/>
      <c r="B216" s="3"/>
      <c r="C216" s="3"/>
      <c r="D216" s="3"/>
      <c r="E216" s="3"/>
      <c r="F216" s="3"/>
      <c r="G216" s="3"/>
    </row>
    <row r="217" spans="1:7" ht="18" x14ac:dyDescent="0.25">
      <c r="A217" s="3"/>
      <c r="B217" s="3"/>
      <c r="C217" s="3"/>
      <c r="D217" s="3"/>
      <c r="E217" s="3"/>
      <c r="F217" s="3"/>
      <c r="G217" s="3"/>
    </row>
    <row r="218" spans="1:7" ht="18" x14ac:dyDescent="0.25">
      <c r="A218" s="3"/>
      <c r="B218" s="3"/>
      <c r="C218" s="3"/>
      <c r="D218" s="3"/>
      <c r="E218" s="3"/>
      <c r="F218" s="3"/>
      <c r="G218" s="3"/>
    </row>
    <row r="219" spans="1:7" ht="18" x14ac:dyDescent="0.25">
      <c r="A219" s="3"/>
      <c r="B219" s="3"/>
      <c r="C219" s="3"/>
      <c r="D219" s="3"/>
      <c r="E219" s="3"/>
      <c r="F219" s="3"/>
      <c r="G219" s="3"/>
    </row>
    <row r="220" spans="1:7" ht="18" x14ac:dyDescent="0.25">
      <c r="A220" s="3"/>
      <c r="B220" s="3"/>
      <c r="C220" s="3"/>
      <c r="D220" s="3"/>
      <c r="E220" s="3"/>
      <c r="F220" s="3"/>
      <c r="G220" s="3"/>
    </row>
    <row r="221" spans="1:7" ht="18" x14ac:dyDescent="0.25">
      <c r="A221" s="3"/>
      <c r="B221" s="3"/>
      <c r="C221" s="3"/>
      <c r="D221" s="3"/>
      <c r="E221" s="3"/>
      <c r="F221" s="3"/>
      <c r="G221" s="3"/>
    </row>
    <row r="222" spans="1:7" ht="18" x14ac:dyDescent="0.25">
      <c r="A222" s="3"/>
      <c r="B222" s="3"/>
      <c r="C222" s="3"/>
      <c r="D222" s="3"/>
      <c r="E222" s="3"/>
      <c r="F222" s="3"/>
      <c r="G222" s="3"/>
    </row>
    <row r="223" spans="1:7" ht="18" x14ac:dyDescent="0.25">
      <c r="A223" s="3"/>
      <c r="B223" s="3"/>
      <c r="C223" s="3"/>
      <c r="D223" s="3"/>
      <c r="E223" s="3"/>
      <c r="F223" s="3"/>
      <c r="G223" s="3"/>
    </row>
    <row r="224" spans="1:7" ht="18" x14ac:dyDescent="0.25">
      <c r="A224" s="3"/>
      <c r="B224" s="3"/>
      <c r="C224" s="3"/>
      <c r="D224" s="3"/>
      <c r="E224" s="3"/>
      <c r="F224" s="3"/>
      <c r="G224" s="3"/>
    </row>
    <row r="225" spans="1:7" ht="18" x14ac:dyDescent="0.25">
      <c r="A225" s="3"/>
      <c r="B225" s="3"/>
      <c r="C225" s="3"/>
      <c r="D225" s="3"/>
      <c r="E225" s="3"/>
      <c r="F225" s="3"/>
      <c r="G225" s="3"/>
    </row>
    <row r="226" spans="1:7" ht="18" x14ac:dyDescent="0.25">
      <c r="A226" s="3"/>
      <c r="B226" s="3"/>
      <c r="C226" s="3"/>
      <c r="D226" s="3"/>
      <c r="E226" s="3"/>
      <c r="F226" s="3"/>
      <c r="G226" s="3"/>
    </row>
    <row r="227" spans="1:7" ht="18" x14ac:dyDescent="0.25">
      <c r="A227" s="3"/>
      <c r="B227" s="3"/>
      <c r="C227" s="3"/>
      <c r="D227" s="3"/>
      <c r="E227" s="3"/>
      <c r="F227" s="3"/>
      <c r="G227" s="3"/>
    </row>
    <row r="228" spans="1:7" ht="18" x14ac:dyDescent="0.25">
      <c r="A228" s="3"/>
      <c r="B228" s="3"/>
      <c r="C228" s="3"/>
      <c r="D228" s="3"/>
      <c r="E228" s="3"/>
      <c r="F228" s="3"/>
      <c r="G228" s="3"/>
    </row>
    <row r="229" spans="1:7" ht="18" x14ac:dyDescent="0.25">
      <c r="A229" s="3"/>
      <c r="B229" s="3"/>
      <c r="C229" s="3"/>
      <c r="D229" s="3"/>
      <c r="E229" s="3"/>
      <c r="F229" s="3"/>
      <c r="G229" s="3"/>
    </row>
    <row r="230" spans="1:7" ht="18" x14ac:dyDescent="0.25">
      <c r="A230" s="3"/>
      <c r="B230" s="3"/>
      <c r="C230" s="3"/>
      <c r="D230" s="3"/>
      <c r="E230" s="3"/>
      <c r="F230" s="3"/>
      <c r="G230" s="3"/>
    </row>
    <row r="231" spans="1:7" ht="18" x14ac:dyDescent="0.25">
      <c r="A231" s="3"/>
      <c r="B231" s="3"/>
      <c r="C231" s="3"/>
      <c r="D231" s="3"/>
      <c r="E231" s="3"/>
      <c r="F231" s="3"/>
      <c r="G231" s="3"/>
    </row>
    <row r="232" spans="1:7" ht="18" x14ac:dyDescent="0.25">
      <c r="A232" s="3"/>
      <c r="B232" s="3"/>
      <c r="C232" s="3"/>
      <c r="D232" s="3"/>
      <c r="E232" s="3"/>
      <c r="F232" s="3"/>
      <c r="G232" s="3"/>
    </row>
    <row r="233" spans="1:7" ht="18" x14ac:dyDescent="0.25">
      <c r="A233" s="3"/>
      <c r="B233" s="3"/>
      <c r="C233" s="3"/>
      <c r="D233" s="3"/>
      <c r="E233" s="3"/>
      <c r="F233" s="3"/>
      <c r="G233" s="3"/>
    </row>
    <row r="234" spans="1:7" ht="18" x14ac:dyDescent="0.25">
      <c r="A234" s="3"/>
      <c r="B234" s="3"/>
      <c r="C234" s="3"/>
      <c r="D234" s="3"/>
      <c r="E234" s="3"/>
      <c r="F234" s="3"/>
      <c r="G234" s="3"/>
    </row>
    <row r="235" spans="1:7" ht="18" x14ac:dyDescent="0.25">
      <c r="A235" s="3"/>
      <c r="B235" s="3"/>
      <c r="C235" s="3"/>
      <c r="D235" s="3"/>
      <c r="E235" s="3"/>
      <c r="F235" s="3"/>
      <c r="G235" s="3"/>
    </row>
    <row r="236" spans="1:7" ht="18" x14ac:dyDescent="0.25">
      <c r="A236" s="3"/>
      <c r="B236" s="3"/>
      <c r="C236" s="3"/>
      <c r="D236" s="3"/>
      <c r="E236" s="3"/>
      <c r="F236" s="3"/>
      <c r="G236" s="3"/>
    </row>
    <row r="237" spans="1:7" ht="18" x14ac:dyDescent="0.25">
      <c r="A237" s="3"/>
      <c r="B237" s="3"/>
      <c r="C237" s="3"/>
      <c r="D237" s="3"/>
      <c r="E237" s="3"/>
      <c r="F237" s="3"/>
      <c r="G237" s="3"/>
    </row>
    <row r="238" spans="1:7" ht="18" x14ac:dyDescent="0.25">
      <c r="A238" s="3"/>
      <c r="B238" s="3"/>
      <c r="C238" s="3"/>
      <c r="D238" s="3"/>
      <c r="E238" s="3"/>
      <c r="F238" s="3"/>
      <c r="G238" s="3"/>
    </row>
    <row r="239" spans="1:7" ht="18" x14ac:dyDescent="0.25">
      <c r="A239" s="3"/>
      <c r="B239" s="3"/>
      <c r="C239" s="3"/>
      <c r="D239" s="3"/>
      <c r="E239" s="3"/>
      <c r="F239" s="3"/>
      <c r="G239" s="3"/>
    </row>
    <row r="240" spans="1:7" ht="18" x14ac:dyDescent="0.25">
      <c r="A240" s="3"/>
      <c r="B240" s="3"/>
      <c r="C240" s="3"/>
      <c r="D240" s="3"/>
      <c r="E240" s="3"/>
      <c r="F240" s="3"/>
      <c r="G240" s="3"/>
    </row>
    <row r="241" spans="1:7" ht="18" x14ac:dyDescent="0.25">
      <c r="A241" s="3"/>
      <c r="B241" s="3"/>
      <c r="C241" s="3"/>
      <c r="D241" s="3"/>
      <c r="E241" s="3"/>
      <c r="F241" s="3"/>
      <c r="G241" s="3"/>
    </row>
    <row r="242" spans="1:7" ht="18" x14ac:dyDescent="0.25">
      <c r="A242" s="3"/>
      <c r="B242" s="3"/>
      <c r="C242" s="3"/>
      <c r="D242" s="3"/>
      <c r="E242" s="3"/>
      <c r="F242" s="3"/>
      <c r="G242" s="3"/>
    </row>
  </sheetData>
  <mergeCells count="6">
    <mergeCell ref="A41:E41"/>
    <mergeCell ref="A1:E1"/>
    <mergeCell ref="A2:E2"/>
    <mergeCell ref="A5:E5"/>
    <mergeCell ref="A19:E19"/>
    <mergeCell ref="A29:E29"/>
  </mergeCells>
  <pageMargins left="0.51181102362204722" right="0.35433070866141736" top="0.47244094488188981" bottom="0.59055118110236227" header="0.19685039370078741" footer="0.51181102362204722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21</vt:i4>
      </vt:variant>
    </vt:vector>
  </HeadingPairs>
  <TitlesOfParts>
    <vt:vector size="42" baseType="lpstr">
      <vt:lpstr> своб пом 14.10.2015</vt:lpstr>
      <vt:lpstr> своб пом 08.12.2015 (2)</vt:lpstr>
      <vt:lpstr> своб пом 31.12.2015 (3)</vt:lpstr>
      <vt:lpstr> своб пом   12.01.2016</vt:lpstr>
      <vt:lpstr> своб пом   28.01.2016</vt:lpstr>
      <vt:lpstr> своб пом   21.03.2016 </vt:lpstr>
      <vt:lpstr> своб пом   31.03.2016 </vt:lpstr>
      <vt:lpstr> своб пом   14.04.16</vt:lpstr>
      <vt:lpstr> своб пом   20.05.16 </vt:lpstr>
      <vt:lpstr> своб пом   02.06.16</vt:lpstr>
      <vt:lpstr>своб пом 29.06.16</vt:lpstr>
      <vt:lpstr>15.08.16</vt:lpstr>
      <vt:lpstr>29.11.16</vt:lpstr>
      <vt:lpstr>01.01.17</vt:lpstr>
      <vt:lpstr>17.01.17</vt:lpstr>
      <vt:lpstr>12.04.17</vt:lpstr>
      <vt:lpstr>рабочая (2)</vt:lpstr>
      <vt:lpstr>для проверки  тепло  сурганова</vt:lpstr>
      <vt:lpstr>для проверки тепло незав 8 (2)</vt:lpstr>
      <vt:lpstr>для проверки тепло незав 49 (3)</vt:lpstr>
      <vt:lpstr>для проверки тепло  незав 51</vt:lpstr>
      <vt:lpstr>' своб пом   02.06.16'!Область_печати</vt:lpstr>
      <vt:lpstr>' своб пом   12.01.2016'!Область_печати</vt:lpstr>
      <vt:lpstr>' своб пом   14.04.16'!Область_печати</vt:lpstr>
      <vt:lpstr>' своб пом   20.05.16 '!Область_печати</vt:lpstr>
      <vt:lpstr>' своб пом   21.03.2016 '!Область_печати</vt:lpstr>
      <vt:lpstr>' своб пом   28.01.2016'!Область_печати</vt:lpstr>
      <vt:lpstr>' своб пом   31.03.2016 '!Область_печати</vt:lpstr>
      <vt:lpstr>' своб пом 08.12.2015 (2)'!Область_печати</vt:lpstr>
      <vt:lpstr>' своб пом 14.10.2015'!Область_печати</vt:lpstr>
      <vt:lpstr>' своб пом 31.12.2015 (3)'!Область_печати</vt:lpstr>
      <vt:lpstr>'01.01.17'!Область_печати</vt:lpstr>
      <vt:lpstr>'12.04.17'!Область_печати</vt:lpstr>
      <vt:lpstr>'15.08.16'!Область_печати</vt:lpstr>
      <vt:lpstr>'17.01.17'!Область_печати</vt:lpstr>
      <vt:lpstr>'29.11.16'!Область_печати</vt:lpstr>
      <vt:lpstr>'для проверки  тепло  сурганова'!Область_печати</vt:lpstr>
      <vt:lpstr>'для проверки тепло  незав 51'!Область_печати</vt:lpstr>
      <vt:lpstr>'для проверки тепло незав 49 (3)'!Область_печати</vt:lpstr>
      <vt:lpstr>'для проверки тепло незав 8 (2)'!Область_печати</vt:lpstr>
      <vt:lpstr>'рабочая (2)'!Область_печати</vt:lpstr>
      <vt:lpstr>'своб пом 29.06.16'!Область_печати</vt:lpstr>
    </vt:vector>
  </TitlesOfParts>
  <Company>СОК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Admin</cp:lastModifiedBy>
  <cp:lastPrinted>2018-09-25T12:15:10Z</cp:lastPrinted>
  <dcterms:created xsi:type="dcterms:W3CDTF">2005-08-01T06:43:47Z</dcterms:created>
  <dcterms:modified xsi:type="dcterms:W3CDTF">2019-05-30T11:47:12Z</dcterms:modified>
</cp:coreProperties>
</file>